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71" windowWidth="7680" windowHeight="8595" tabRatio="820" activeTab="3"/>
  </bookViews>
  <sheets>
    <sheet name="Income " sheetId="1" r:id="rId1"/>
    <sheet name="B-sheet" sheetId="2" r:id="rId2"/>
    <sheet name="equity" sheetId="3" r:id="rId3"/>
    <sheet name="CashFlow" sheetId="4" r:id="rId4"/>
    <sheet name="Sheet1" sheetId="5" state="hidden" r:id="rId5"/>
  </sheets>
  <definedNames>
    <definedName name="_xlnm.Print_Area" localSheetId="0">'Income '!$A$1:$I$55</definedName>
  </definedNames>
  <calcPr fullCalcOnLoad="1"/>
</workbook>
</file>

<file path=xl/comments1.xml><?xml version="1.0" encoding="utf-8"?>
<comments xmlns="http://schemas.openxmlformats.org/spreadsheetml/2006/main">
  <authors>
    <author>Dora Sim</author>
  </authors>
  <commentList>
    <comment ref="C17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Admin + bank charges + prov for doubtful debts</t>
        </r>
      </text>
    </comment>
    <comment ref="C21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interest exp</t>
        </r>
      </text>
    </comment>
    <comment ref="G17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Admin + bank charges + prov for doubtful debts</t>
        </r>
      </text>
    </comment>
    <comment ref="G21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interest exp</t>
        </r>
      </text>
    </comment>
  </commentList>
</comments>
</file>

<file path=xl/comments5.xml><?xml version="1.0" encoding="utf-8"?>
<comments xmlns="http://schemas.openxmlformats.org/spreadsheetml/2006/main">
  <authors>
    <author>Dora Sim</author>
  </authors>
  <commentList>
    <comment ref="B4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Retention sum     116485
Perfomance bond  35248
</t>
        </r>
      </text>
    </comment>
    <comment ref="B7" authorId="0">
      <text>
        <r>
          <rPr>
            <b/>
            <sz val="8"/>
            <rFont val="Tahoma"/>
            <family val="0"/>
          </rPr>
          <t>Dora Sim:</t>
        </r>
        <r>
          <rPr>
            <sz val="8"/>
            <rFont val="Tahoma"/>
            <family val="0"/>
          </rPr>
          <t xml:space="preserve">
SCM only</t>
        </r>
      </text>
    </comment>
  </commentList>
</comments>
</file>

<file path=xl/sharedStrings.xml><?xml version="1.0" encoding="utf-8"?>
<sst xmlns="http://schemas.openxmlformats.org/spreadsheetml/2006/main" count="243" uniqueCount="201">
  <si>
    <t xml:space="preserve">Revenue 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</si>
  <si>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</si>
  <si>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</si>
  <si>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</si>
  <si>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</si>
  <si>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</si>
  <si>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</si>
  <si>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Revaluation reserve</t>
  </si>
  <si>
    <t xml:space="preserve">     financial institutions</t>
  </si>
  <si>
    <t>Total</t>
  </si>
  <si>
    <t>Interest income</t>
  </si>
  <si>
    <t>Basic earnings per ordinary share (sen)</t>
  </si>
  <si>
    <t>Diluted earnings per ordinary share (sen)</t>
  </si>
  <si>
    <t>RM'000</t>
  </si>
  <si>
    <t>period ended</t>
  </si>
  <si>
    <t>Revenue</t>
  </si>
  <si>
    <t>Unaudited Condensed Consolidated Statements of Changes in Equity</t>
  </si>
  <si>
    <t>Unaudited Condensed Consolidated Cash Flow Statement</t>
  </si>
  <si>
    <t>The Unaudited Condensed Consolidated Cash Flow Statement should be read in conjunction with the</t>
  </si>
  <si>
    <t>Unaudited Condensed Consolidated Income Statements</t>
  </si>
  <si>
    <t>SARAWAK CONCRETE INDUSTRIES BERHAD (25583-W)</t>
  </si>
  <si>
    <t>Share capital</t>
  </si>
  <si>
    <t>Deferred taxation</t>
  </si>
  <si>
    <t>As At</t>
  </si>
  <si>
    <t>The Unaudited Condensed Consolidated Balance Sheets should be read in conjunction with the Annual</t>
  </si>
  <si>
    <t>The Unaudited Condensed Consolidated Income Statements should be read in conjunction with the Annual</t>
  </si>
  <si>
    <t>The Unaudited Condensed Consolidated Statements of Changes in Equity should be read in conjunction with</t>
  </si>
  <si>
    <t>(Unaudited)</t>
  </si>
  <si>
    <t>Note</t>
  </si>
  <si>
    <t>Borrowings</t>
  </si>
  <si>
    <t>Non-current liabilities</t>
  </si>
  <si>
    <t>Share premium</t>
  </si>
  <si>
    <t>Non-distributable</t>
  </si>
  <si>
    <t>Revaluation</t>
  </si>
  <si>
    <t>Distributable</t>
  </si>
  <si>
    <t>Share</t>
  </si>
  <si>
    <t>Capital</t>
  </si>
  <si>
    <t>Premium</t>
  </si>
  <si>
    <t>As previously stated</t>
  </si>
  <si>
    <t>Prior year adjustments</t>
  </si>
  <si>
    <t>Balance at 31 December 2002  (restated)</t>
  </si>
  <si>
    <t>Exercise of warrants</t>
  </si>
  <si>
    <t>Net cash used in investing activities</t>
  </si>
  <si>
    <t xml:space="preserve">Balance at 31 December 2002  </t>
  </si>
  <si>
    <t xml:space="preserve">Issuance of shares </t>
  </si>
  <si>
    <t>Capitalisation of bonus issue</t>
  </si>
  <si>
    <t>Share issue expenses written off</t>
  </si>
  <si>
    <t>Profit for the year</t>
  </si>
  <si>
    <t>Land premium payable</t>
  </si>
  <si>
    <t>12 Months</t>
  </si>
  <si>
    <t>Trade debtors per mgmt a/c</t>
  </si>
  <si>
    <t>Add : project debtor - Desa Ilmu</t>
  </si>
  <si>
    <t xml:space="preserve">Less : PPES </t>
  </si>
  <si>
    <t>Per KLSE release</t>
  </si>
  <si>
    <t>Other receivables per a/c</t>
  </si>
  <si>
    <t>Less : transport accrual to other creditor</t>
  </si>
  <si>
    <t>Add : transport accrual from other creditor</t>
  </si>
  <si>
    <t>Less : HP repayment within 12 months</t>
  </si>
  <si>
    <t>QKR4646</t>
  </si>
  <si>
    <t>Net decrease in cash and cash equivalents</t>
  </si>
  <si>
    <t>12 mth Instalment</t>
  </si>
  <si>
    <t>*</t>
  </si>
  <si>
    <t xml:space="preserve">    dilutive. Accordingly, no diluted earnings per share is presented.</t>
  </si>
  <si>
    <t>3879 &amp; 3880</t>
  </si>
  <si>
    <r>
      <t xml:space="preserve">* </t>
    </r>
    <r>
      <rPr>
        <b/>
        <sz val="10"/>
        <rFont val="Times New Roman"/>
        <family val="1"/>
      </rPr>
      <t>Even though the Company has potential ordinary shares in issue, the effect of those potential ordinary shares is anti-</t>
    </r>
  </si>
  <si>
    <t>Unaudited Condensed Consolidated Balance Sheets</t>
  </si>
  <si>
    <t>31 December 2005</t>
  </si>
  <si>
    <t>Add : Javel retention sum from other debtor</t>
  </si>
  <si>
    <t>Conveyor</t>
  </si>
  <si>
    <t>Stacking racks</t>
  </si>
  <si>
    <t xml:space="preserve"> - not required as fully provided as doubtful debts</t>
  </si>
  <si>
    <t>Balance at 31 December 2005</t>
  </si>
  <si>
    <t>Loan principal due @ 31.12.05</t>
  </si>
  <si>
    <t>Nov06-Dec06</t>
  </si>
  <si>
    <t>x12 - short term HP</t>
  </si>
  <si>
    <t>&lt;Recap&gt; Other debtors &amp; deposits (disclosure in balance sheet)</t>
  </si>
  <si>
    <t>Other debtors</t>
  </si>
  <si>
    <t>SCIB</t>
  </si>
  <si>
    <t xml:space="preserve"> - other debtors</t>
  </si>
  <si>
    <t xml:space="preserve"> - NS Water Konsortium</t>
  </si>
  <si>
    <t xml:space="preserve"> - Orionsum Gains</t>
  </si>
  <si>
    <t xml:space="preserve"> - Alcovest</t>
  </si>
  <si>
    <t xml:space="preserve"> - Tiara Senja</t>
  </si>
  <si>
    <t xml:space="preserve"> - Eurologic</t>
  </si>
  <si>
    <t xml:space="preserve"> - other deposits (telephone etc)</t>
  </si>
  <si>
    <t>Deposits &amp; Prepayments</t>
  </si>
  <si>
    <t xml:space="preserve"> - Prepayments - Insurance</t>
  </si>
  <si>
    <t xml:space="preserve"> - Advance</t>
  </si>
  <si>
    <t xml:space="preserve"> - Prepayments - Bursa M'sia Bhd research coverage</t>
  </si>
  <si>
    <t>SCM</t>
  </si>
  <si>
    <t xml:space="preserve"> - Other debtors</t>
  </si>
  <si>
    <t xml:space="preserve"> - deposits</t>
  </si>
  <si>
    <t xml:space="preserve"> - Prepayments - Insurance, quit rent, IFCA etc</t>
  </si>
  <si>
    <t xml:space="preserve"> - HDPE custom duty to be claimed from Custom</t>
  </si>
  <si>
    <t xml:space="preserve"> - Prepayments - elematic</t>
  </si>
  <si>
    <t xml:space="preserve"> - Prepayments - voltex</t>
  </si>
  <si>
    <t xml:space="preserve"> - tax recoverable</t>
  </si>
  <si>
    <t>Trade Creditors per a/c</t>
  </si>
  <si>
    <t>Other creditors per a/c</t>
  </si>
  <si>
    <t>Long term borrowings</t>
  </si>
  <si>
    <t>OD, BA, HP and loan per account</t>
  </si>
  <si>
    <t>Bank Borrowings - Long term (principal only)</t>
  </si>
  <si>
    <t>Dec06</t>
  </si>
  <si>
    <t>Principal @31/12/05</t>
  </si>
  <si>
    <t>Principal due @ 31/12/05</t>
  </si>
  <si>
    <t>O/s terms</t>
  </si>
  <si>
    <t>Monthly payment (Principal + interest)</t>
  </si>
  <si>
    <t>TL3</t>
  </si>
  <si>
    <t>TL4</t>
  </si>
  <si>
    <t>TL1</t>
  </si>
  <si>
    <t>TL2</t>
  </si>
  <si>
    <t>Computed by EY =</t>
  </si>
  <si>
    <t>Loan</t>
  </si>
  <si>
    <t>HP</t>
  </si>
  <si>
    <t>OD @ 31/12/05</t>
  </si>
  <si>
    <t>BA @ 31/12/05</t>
  </si>
  <si>
    <t>Less: Due to Santubong Suites S/B _ Properties</t>
  </si>
  <si>
    <t>Less : Land premium due within 12 month</t>
  </si>
  <si>
    <t xml:space="preserve"> @ 31/12/2005</t>
  </si>
  <si>
    <t>Add: Due to Santubong Suites S/B _ Properties</t>
  </si>
  <si>
    <t>RJE: Reclass prov of tax to deferred tax</t>
  </si>
  <si>
    <t>Add: Tax recoverable</t>
  </si>
  <si>
    <t xml:space="preserve"> - SCM</t>
  </si>
  <si>
    <t xml:space="preserve"> - SCIB</t>
  </si>
  <si>
    <t>Cost of sales</t>
  </si>
  <si>
    <t>Gross profit</t>
  </si>
  <si>
    <t>Administrative expenses</t>
  </si>
  <si>
    <t>Selling and marketing expenses</t>
  </si>
  <si>
    <t>Other expenses</t>
  </si>
  <si>
    <t>Corporate exercise expenses</t>
  </si>
  <si>
    <t>Net assets per share (RM)</t>
  </si>
  <si>
    <t>Cash and bank balances</t>
  </si>
  <si>
    <t>31 March</t>
  </si>
  <si>
    <t>3 months</t>
  </si>
  <si>
    <t>ASSETS</t>
  </si>
  <si>
    <t>TOTAL ASSETS</t>
  </si>
  <si>
    <t>31 March 2006</t>
  </si>
  <si>
    <t>Current liabilities</t>
  </si>
  <si>
    <t>EQUITY AND LIABILITIES</t>
  </si>
  <si>
    <t>Equity attributable to equity holders of parent</t>
  </si>
  <si>
    <t>Total equity</t>
  </si>
  <si>
    <t xml:space="preserve">Trade receivables </t>
  </si>
  <si>
    <t>Inventories</t>
  </si>
  <si>
    <t>Other receivables</t>
  </si>
  <si>
    <t>Amount due from associate</t>
  </si>
  <si>
    <t xml:space="preserve">Fixed deposits with licensed banks and </t>
  </si>
  <si>
    <t>Cash &amp; bank balances</t>
  </si>
  <si>
    <t>Property, plant and equipment</t>
  </si>
  <si>
    <t>Investment in associate</t>
  </si>
  <si>
    <t xml:space="preserve">Trade payables </t>
  </si>
  <si>
    <t>Other payables</t>
  </si>
  <si>
    <t>Provision for taxation</t>
  </si>
  <si>
    <t>Total liabilities</t>
  </si>
  <si>
    <t>TOTAL EQUITY AND LIABILITIES</t>
  </si>
  <si>
    <t>Property development costs</t>
  </si>
  <si>
    <t>Balance at 31 March 2006</t>
  </si>
  <si>
    <t>Balance at 1 January 2005</t>
  </si>
  <si>
    <t xml:space="preserve">Issuance of shares pursuant to </t>
  </si>
  <si>
    <t xml:space="preserve">  Share Option Scheme</t>
  </si>
  <si>
    <t>Net loss for the 3 months period</t>
  </si>
  <si>
    <t>the Annual Financial Report for the year ended 31 December 2005.</t>
  </si>
  <si>
    <t>Financial Report for the year ended 31 December 2005.</t>
  </si>
  <si>
    <t>Interest expense</t>
  </si>
  <si>
    <t>3 Months</t>
  </si>
  <si>
    <t>Annual Financial Report for the year ended 31 December 2005.</t>
  </si>
  <si>
    <t>Share of (loss)/profit of associate</t>
  </si>
  <si>
    <t>Income tax expense</t>
  </si>
  <si>
    <t>Net cash generated from/(used in) operating activities</t>
  </si>
  <si>
    <t>Retained earnings</t>
  </si>
  <si>
    <t>Retained</t>
  </si>
  <si>
    <t>Earnings</t>
  </si>
  <si>
    <t>Loss before tax</t>
  </si>
  <si>
    <t>Loss after tax</t>
  </si>
  <si>
    <t>Net loss for the 12 months period</t>
  </si>
  <si>
    <t>Net loss for the 12 months period (restated)</t>
  </si>
  <si>
    <t>Cash flows from operating activities</t>
  </si>
  <si>
    <t>Adjustment for:</t>
  </si>
  <si>
    <t>Non-cash items/non-operating items</t>
  </si>
  <si>
    <t>Operating profit before working capital changes</t>
  </si>
  <si>
    <t>Increase in current liabilities</t>
  </si>
  <si>
    <t>Taxation refund/(paid)</t>
  </si>
  <si>
    <t>Others</t>
  </si>
  <si>
    <t>Cash flows from investing activities</t>
  </si>
  <si>
    <t>Acquisition of property, plant and equipment</t>
  </si>
  <si>
    <t>Investment income</t>
  </si>
  <si>
    <t>Proceeds from disposal of property, plant and equipment</t>
  </si>
  <si>
    <t>Cash flows from financing activities</t>
  </si>
  <si>
    <t>Proceeds from issuance of shares</t>
  </si>
  <si>
    <t>Borrowings obtained/(repaid)</t>
  </si>
  <si>
    <t>Net cash from financing activities</t>
  </si>
  <si>
    <t>Cash and cash equivalents at the beginning of the period</t>
  </si>
  <si>
    <t>Cash and cash equivalents at the end of the period</t>
  </si>
  <si>
    <t>Cash and cash equivalents at the end of the financial period comprise the following:</t>
  </si>
  <si>
    <t>Bank overdraft (included within short term borrowings in Note 27)</t>
  </si>
  <si>
    <t>Decrease/(Increase) in current assets</t>
  </si>
  <si>
    <t>Loss before taxation</t>
  </si>
  <si>
    <t>Cash generated from /(absorbed by) operations</t>
  </si>
  <si>
    <t>5 &amp; 19</t>
  </si>
  <si>
    <t>Balance at 31 December 2005 (restated)</t>
  </si>
  <si>
    <t>Other income</t>
  </si>
  <si>
    <t>(Restated)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</si>
</sst>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</numFmts>
  <fonts count="15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3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3" fillId="0" borderId="0" xfId="15" applyFont="1" applyAlignment="1">
      <alignment/>
    </xf>
    <xf numFmtId="0" fontId="5" fillId="0" borderId="0" xfId="0" applyFont="1" applyAlignment="1">
      <alignment horizontal="center"/>
    </xf>
    <xf numFmtId="43" fontId="3" fillId="0" borderId="0" xfId="15" applyFont="1" applyFill="1" applyAlignment="1">
      <alignment/>
    </xf>
    <xf numFmtId="43" fontId="3" fillId="0" borderId="1" xfId="15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 quotePrefix="1">
      <alignment horizontal="center"/>
    </xf>
    <xf numFmtId="39" fontId="3" fillId="0" borderId="2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"/>
    </xf>
    <xf numFmtId="165" fontId="3" fillId="0" borderId="0" xfId="15" applyNumberFormat="1" applyFont="1" applyAlignment="1" quotePrefix="1">
      <alignment horizontal="center"/>
    </xf>
    <xf numFmtId="165" fontId="3" fillId="0" borderId="0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37" fontId="3" fillId="0" borderId="4" xfId="0" applyNumberFormat="1" applyFont="1" applyFill="1" applyBorder="1" applyAlignment="1">
      <alignment/>
    </xf>
    <xf numFmtId="37" fontId="3" fillId="0" borderId="5" xfId="0" applyNumberFormat="1" applyFont="1" applyFill="1" applyBorder="1" applyAlignment="1">
      <alignment/>
    </xf>
    <xf numFmtId="37" fontId="3" fillId="0" borderId="6" xfId="0" applyNumberFormat="1" applyFont="1" applyBorder="1" applyAlignment="1">
      <alignment/>
    </xf>
    <xf numFmtId="37" fontId="3" fillId="0" borderId="4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43" fontId="0" fillId="0" borderId="0" xfId="15" applyAlignment="1">
      <alignment/>
    </xf>
    <xf numFmtId="43" fontId="6" fillId="0" borderId="0" xfId="15" applyFont="1" applyAlignment="1">
      <alignment/>
    </xf>
    <xf numFmtId="43" fontId="0" fillId="0" borderId="0" xfId="15" applyFill="1" applyAlignment="1">
      <alignment/>
    </xf>
    <xf numFmtId="43" fontId="0" fillId="0" borderId="0" xfId="0" applyNumberFormat="1" applyAlignment="1">
      <alignment/>
    </xf>
    <xf numFmtId="37" fontId="3" fillId="0" borderId="7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39" fontId="3" fillId="0" borderId="8" xfId="0" applyNumberFormat="1" applyFont="1" applyFill="1" applyBorder="1" applyAlignment="1">
      <alignment horizontal="right"/>
    </xf>
    <xf numFmtId="165" fontId="0" fillId="0" borderId="0" xfId="15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165" fontId="6" fillId="0" borderId="3" xfId="15" applyNumberFormat="1" applyFont="1" applyBorder="1" applyAlignment="1">
      <alignment/>
    </xf>
    <xf numFmtId="165" fontId="0" fillId="0" borderId="0" xfId="15" applyNumberFormat="1" applyBorder="1" applyAlignment="1">
      <alignment/>
    </xf>
    <xf numFmtId="165" fontId="6" fillId="0" borderId="0" xfId="15" applyNumberFormat="1" applyFont="1" applyBorder="1" applyAlignment="1">
      <alignment/>
    </xf>
    <xf numFmtId="0" fontId="11" fillId="0" borderId="0" xfId="0" applyFont="1" applyAlignment="1">
      <alignment horizontal="left"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17" fontId="0" fillId="0" borderId="0" xfId="0" applyNumberFormat="1" applyAlignment="1" quotePrefix="1">
      <alignment/>
    </xf>
    <xf numFmtId="165" fontId="0" fillId="0" borderId="0" xfId="15" applyNumberFormat="1" applyFont="1" applyAlignment="1">
      <alignment/>
    </xf>
    <xf numFmtId="43" fontId="0" fillId="0" borderId="0" xfId="15" applyFont="1" applyAlignment="1">
      <alignment horizontal="right"/>
    </xf>
    <xf numFmtId="165" fontId="6" fillId="0" borderId="0" xfId="15" applyNumberFormat="1" applyFont="1" applyAlignment="1">
      <alignment/>
    </xf>
    <xf numFmtId="165" fontId="0" fillId="0" borderId="0" xfId="15" applyNumberFormat="1" applyFill="1" applyAlignment="1">
      <alignment/>
    </xf>
    <xf numFmtId="0" fontId="0" fillId="0" borderId="0" xfId="0" applyFont="1" applyAlignment="1">
      <alignment/>
    </xf>
    <xf numFmtId="43" fontId="3" fillId="0" borderId="5" xfId="15" applyFont="1" applyFill="1" applyBorder="1" applyAlignment="1">
      <alignment/>
    </xf>
    <xf numFmtId="37" fontId="3" fillId="0" borderId="6" xfId="0" applyNumberFormat="1" applyFont="1" applyFill="1" applyBorder="1" applyAlignment="1">
      <alignment/>
    </xf>
    <xf numFmtId="37" fontId="3" fillId="0" borderId="9" xfId="0" applyNumberFormat="1" applyFont="1" applyBorder="1" applyAlignment="1">
      <alignment/>
    </xf>
    <xf numFmtId="37" fontId="3" fillId="0" borderId="10" xfId="0" applyNumberFormat="1" applyFont="1" applyBorder="1" applyAlignment="1">
      <alignment/>
    </xf>
    <xf numFmtId="165" fontId="3" fillId="0" borderId="10" xfId="15" applyNumberFormat="1" applyFont="1" applyBorder="1" applyAlignment="1">
      <alignment horizontal="right"/>
    </xf>
    <xf numFmtId="165" fontId="3" fillId="0" borderId="5" xfId="15" applyNumberFormat="1" applyFont="1" applyFill="1" applyBorder="1" applyAlignment="1">
      <alignment/>
    </xf>
    <xf numFmtId="39" fontId="7" fillId="0" borderId="8" xfId="0" applyNumberFormat="1" applyFont="1" applyFill="1" applyBorder="1" applyAlignment="1">
      <alignment horizontal="right"/>
    </xf>
    <xf numFmtId="165" fontId="3" fillId="0" borderId="0" xfId="15" applyNumberFormat="1" applyFont="1" applyAlignment="1" quotePrefix="1">
      <alignment/>
    </xf>
    <xf numFmtId="165" fontId="3" fillId="0" borderId="7" xfId="15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G17" sqref="G17"/>
    </sheetView>
  </sheetViews>
  <sheetFormatPr defaultColWidth="9.140625" defaultRowHeight="12.75"/>
  <cols>
    <col min="1" max="1" width="35.8515625" style="5" customWidth="1"/>
    <col min="2" max="2" width="8.7109375" style="3" customWidth="1"/>
    <col min="3" max="3" width="14.7109375" style="5" customWidth="1"/>
    <col min="4" max="4" width="2.421875" style="5" customWidth="1"/>
    <col min="5" max="5" width="14.140625" style="5" customWidth="1"/>
    <col min="6" max="6" width="2.28125" style="5" customWidth="1"/>
    <col min="7" max="7" width="13.00390625" style="5" customWidth="1"/>
    <col min="8" max="8" width="2.421875" style="5" customWidth="1"/>
    <col min="9" max="9" width="13.7109375" style="5" customWidth="1"/>
    <col min="10" max="16384" width="9.140625" style="5" customWidth="1"/>
  </cols>
  <sheetData>
    <row r="1" ht="12.75">
      <c r="A1" s="5" t="s">
        <v>20</v>
      </c>
    </row>
    <row r="2" ht="12.75"/>
    <row r="3" spans="1:2" ht="12.75">
      <c r="A3" s="8" t="s">
        <v>19</v>
      </c>
      <c r="B3" s="11"/>
    </row>
    <row r="4" spans="1:8" ht="12.75">
      <c r="A4" s="2"/>
      <c r="B4" s="12"/>
      <c r="H4" s="13"/>
    </row>
    <row r="5" spans="3:8" ht="12.75">
      <c r="C5" s="14"/>
      <c r="D5" s="14"/>
      <c r="E5" s="14"/>
      <c r="F5" s="14"/>
      <c r="G5" s="14"/>
      <c r="H5" s="13"/>
    </row>
    <row r="6" spans="3:9" ht="12.75">
      <c r="C6" s="3">
        <v>2006</v>
      </c>
      <c r="D6" s="3"/>
      <c r="E6" s="3">
        <v>2005</v>
      </c>
      <c r="F6" s="4"/>
      <c r="G6" s="3">
        <f>C6</f>
        <v>2006</v>
      </c>
      <c r="H6" s="4"/>
      <c r="I6" s="3">
        <f>E6</f>
        <v>2005</v>
      </c>
    </row>
    <row r="7" spans="3:9" ht="12.75">
      <c r="C7" s="3" t="s">
        <v>4</v>
      </c>
      <c r="D7" s="3"/>
      <c r="E7" s="3" t="s">
        <v>2</v>
      </c>
      <c r="F7" s="4"/>
      <c r="G7" s="3" t="s">
        <v>133</v>
      </c>
      <c r="H7" s="4"/>
      <c r="I7" s="3" t="str">
        <f>G7</f>
        <v>3 months</v>
      </c>
    </row>
    <row r="8" spans="3:9" ht="12.75">
      <c r="C8" s="3" t="s">
        <v>3</v>
      </c>
      <c r="D8" s="3"/>
      <c r="E8" s="3" t="s">
        <v>3</v>
      </c>
      <c r="F8" s="4"/>
      <c r="G8" s="3" t="s">
        <v>14</v>
      </c>
      <c r="H8" s="4"/>
      <c r="I8" s="3" t="s">
        <v>14</v>
      </c>
    </row>
    <row r="9" spans="3:9" ht="12.75">
      <c r="C9" s="49" t="s">
        <v>132</v>
      </c>
      <c r="D9" s="50"/>
      <c r="E9" s="50" t="str">
        <f>C9</f>
        <v>31 March</v>
      </c>
      <c r="F9" s="51"/>
      <c r="G9" s="50" t="str">
        <f>C9</f>
        <v>31 March</v>
      </c>
      <c r="H9" s="52"/>
      <c r="I9" s="50" t="str">
        <f>C9</f>
        <v>31 March</v>
      </c>
    </row>
    <row r="10" spans="2:9" ht="12.75">
      <c r="B10" s="3" t="s">
        <v>28</v>
      </c>
      <c r="C10" s="3" t="s">
        <v>1</v>
      </c>
      <c r="D10" s="3"/>
      <c r="E10" s="3" t="s">
        <v>1</v>
      </c>
      <c r="F10" s="4"/>
      <c r="G10" s="3" t="s">
        <v>1</v>
      </c>
      <c r="H10" s="4"/>
      <c r="I10" s="3" t="s">
        <v>1</v>
      </c>
    </row>
    <row r="11" spans="5:9" ht="12.75">
      <c r="E11" s="3" t="s">
        <v>200</v>
      </c>
      <c r="F11" s="13"/>
      <c r="H11" s="13"/>
      <c r="I11" s="3" t="s">
        <v>200</v>
      </c>
    </row>
    <row r="12" spans="5:8" ht="12.75">
      <c r="E12" s="3"/>
      <c r="F12" s="13"/>
      <c r="H12" s="13"/>
    </row>
    <row r="13" spans="1:9" ht="12.75">
      <c r="A13" s="5" t="s">
        <v>0</v>
      </c>
      <c r="B13" s="3">
        <v>5</v>
      </c>
      <c r="C13" s="15">
        <v>7091</v>
      </c>
      <c r="D13" s="15"/>
      <c r="E13" s="15">
        <v>2634</v>
      </c>
      <c r="F13" s="15"/>
      <c r="G13" s="15">
        <v>7091</v>
      </c>
      <c r="H13" s="15"/>
      <c r="I13" s="15">
        <v>2634</v>
      </c>
    </row>
    <row r="14" spans="1:9" ht="12.75">
      <c r="A14" s="5" t="s">
        <v>124</v>
      </c>
      <c r="C14" s="17">
        <v>-6029</v>
      </c>
      <c r="D14" s="15"/>
      <c r="E14" s="17">
        <v>-2336</v>
      </c>
      <c r="F14" s="15"/>
      <c r="G14" s="17">
        <v>-6029</v>
      </c>
      <c r="H14" s="15"/>
      <c r="I14" s="17">
        <v>-2336</v>
      </c>
    </row>
    <row r="15" spans="1:9" ht="12.75">
      <c r="A15" s="5" t="s">
        <v>125</v>
      </c>
      <c r="C15" s="18">
        <f>SUM(C13:C14)</f>
        <v>1062</v>
      </c>
      <c r="D15" s="15"/>
      <c r="E15" s="18">
        <f>SUM(E13:E14)</f>
        <v>298</v>
      </c>
      <c r="F15" s="15"/>
      <c r="G15" s="18">
        <f>SUM(G13:G14)</f>
        <v>1062</v>
      </c>
      <c r="H15" s="15"/>
      <c r="I15" s="18">
        <f>SUM(I13:I14)</f>
        <v>298</v>
      </c>
    </row>
    <row r="16" spans="1:9" ht="12.75">
      <c r="A16" s="5" t="s">
        <v>199</v>
      </c>
      <c r="C16" s="18">
        <v>45</v>
      </c>
      <c r="D16" s="15"/>
      <c r="E16" s="18">
        <v>4</v>
      </c>
      <c r="F16" s="15"/>
      <c r="G16" s="18">
        <v>45</v>
      </c>
      <c r="H16" s="15"/>
      <c r="I16" s="18">
        <v>4</v>
      </c>
    </row>
    <row r="17" spans="1:9" ht="12.75">
      <c r="A17" s="5" t="s">
        <v>126</v>
      </c>
      <c r="C17" s="18">
        <f>-857</f>
        <v>-857</v>
      </c>
      <c r="D17" s="15"/>
      <c r="E17" s="18">
        <f>-675-9-30</f>
        <v>-714</v>
      </c>
      <c r="F17" s="15"/>
      <c r="G17" s="18">
        <f>-857</f>
        <v>-857</v>
      </c>
      <c r="H17" s="15"/>
      <c r="I17" s="18">
        <f>-675-9-30</f>
        <v>-714</v>
      </c>
    </row>
    <row r="18" spans="1:9" ht="12.75">
      <c r="A18" s="5" t="s">
        <v>127</v>
      </c>
      <c r="C18" s="18">
        <v>-312</v>
      </c>
      <c r="D18" s="15"/>
      <c r="E18" s="18">
        <v>-90</v>
      </c>
      <c r="F18" s="15"/>
      <c r="G18" s="18">
        <v>-312</v>
      </c>
      <c r="H18" s="15"/>
      <c r="I18" s="18">
        <v>-90</v>
      </c>
    </row>
    <row r="19" spans="1:9" ht="12.75" hidden="1">
      <c r="A19" s="5" t="s">
        <v>129</v>
      </c>
      <c r="C19" s="18">
        <v>0</v>
      </c>
      <c r="E19" s="22">
        <v>0</v>
      </c>
      <c r="G19" s="18">
        <v>0</v>
      </c>
      <c r="I19" s="22">
        <v>0</v>
      </c>
    </row>
    <row r="20" spans="1:9" ht="12.75" hidden="1">
      <c r="A20" s="5" t="s">
        <v>128</v>
      </c>
      <c r="C20" s="18">
        <v>0</v>
      </c>
      <c r="D20" s="15"/>
      <c r="E20" s="22">
        <v>0</v>
      </c>
      <c r="F20" s="15"/>
      <c r="G20" s="18">
        <v>0</v>
      </c>
      <c r="H20" s="15"/>
      <c r="I20" s="22">
        <v>0</v>
      </c>
    </row>
    <row r="21" spans="1:9" ht="12.75">
      <c r="A21" s="14" t="s">
        <v>162</v>
      </c>
      <c r="B21" s="26"/>
      <c r="C21" s="18">
        <v>-274</v>
      </c>
      <c r="D21" s="15"/>
      <c r="E21" s="18">
        <v>-15</v>
      </c>
      <c r="F21" s="15"/>
      <c r="G21" s="18">
        <v>-274</v>
      </c>
      <c r="H21" s="15"/>
      <c r="I21" s="18">
        <v>-15</v>
      </c>
    </row>
    <row r="22" spans="1:9" ht="12.75">
      <c r="A22" s="5" t="s">
        <v>10</v>
      </c>
      <c r="C22" s="18">
        <v>3</v>
      </c>
      <c r="D22" s="15"/>
      <c r="E22" s="18">
        <v>56</v>
      </c>
      <c r="F22" s="15"/>
      <c r="G22" s="18">
        <v>3</v>
      </c>
      <c r="H22" s="15"/>
      <c r="I22" s="18">
        <v>56</v>
      </c>
    </row>
    <row r="23" spans="1:9" ht="12.75">
      <c r="A23" s="5" t="s">
        <v>165</v>
      </c>
      <c r="C23" s="20">
        <v>-19</v>
      </c>
      <c r="D23" s="15"/>
      <c r="E23" s="18">
        <v>1</v>
      </c>
      <c r="F23" s="15"/>
      <c r="G23" s="20">
        <v>-19</v>
      </c>
      <c r="H23" s="15"/>
      <c r="I23" s="18">
        <v>1</v>
      </c>
    </row>
    <row r="24" spans="1:9" ht="12.75">
      <c r="A24" s="19"/>
      <c r="B24" s="27"/>
      <c r="C24" s="17"/>
      <c r="D24" s="15"/>
      <c r="E24" s="17"/>
      <c r="F24" s="15"/>
      <c r="G24" s="17"/>
      <c r="H24" s="15"/>
      <c r="I24" s="17"/>
    </row>
    <row r="25" spans="3:9" ht="12.75">
      <c r="C25" s="15"/>
      <c r="D25" s="15"/>
      <c r="E25" s="15"/>
      <c r="F25" s="15"/>
      <c r="G25" s="15"/>
      <c r="H25" s="15"/>
      <c r="I25" s="15"/>
    </row>
    <row r="26" spans="1:9" ht="12.75">
      <c r="A26" s="5" t="s">
        <v>171</v>
      </c>
      <c r="C26" s="18">
        <f>SUM(C15:C25)</f>
        <v>-352</v>
      </c>
      <c r="D26" s="15"/>
      <c r="E26" s="18">
        <f>SUM(E15:E25)</f>
        <v>-460</v>
      </c>
      <c r="F26" s="15"/>
      <c r="G26" s="18">
        <f>SUM(G15:G25)</f>
        <v>-352</v>
      </c>
      <c r="H26" s="15"/>
      <c r="I26" s="18">
        <f>SUM(I15:I25)</f>
        <v>-460</v>
      </c>
    </row>
    <row r="27" spans="3:9" ht="12.75">
      <c r="C27" s="18"/>
      <c r="D27" s="15"/>
      <c r="E27" s="18"/>
      <c r="F27" s="15"/>
      <c r="G27" s="18"/>
      <c r="H27" s="15"/>
      <c r="I27" s="18"/>
    </row>
    <row r="28" spans="1:9" ht="12.75">
      <c r="A28" s="5" t="s">
        <v>166</v>
      </c>
      <c r="B28" s="3">
        <v>23</v>
      </c>
      <c r="C28" s="17">
        <v>-49</v>
      </c>
      <c r="D28" s="15"/>
      <c r="E28" s="17">
        <v>106</v>
      </c>
      <c r="F28" s="15"/>
      <c r="G28" s="17">
        <v>-49</v>
      </c>
      <c r="H28" s="15"/>
      <c r="I28" s="17">
        <v>106</v>
      </c>
    </row>
    <row r="29" spans="3:9" ht="12.75">
      <c r="C29" s="18"/>
      <c r="D29" s="15"/>
      <c r="E29" s="18"/>
      <c r="F29" s="15"/>
      <c r="G29" s="18"/>
      <c r="H29" s="15"/>
      <c r="I29" s="18"/>
    </row>
    <row r="30" spans="1:9" ht="12.75">
      <c r="A30" s="5" t="s">
        <v>172</v>
      </c>
      <c r="B30" s="3" t="s">
        <v>197</v>
      </c>
      <c r="C30" s="17">
        <f>C26+C28</f>
        <v>-401</v>
      </c>
      <c r="D30" s="15"/>
      <c r="E30" s="17">
        <f>E26+E28</f>
        <v>-354</v>
      </c>
      <c r="F30" s="15"/>
      <c r="G30" s="17">
        <f>G26+G28</f>
        <v>-401</v>
      </c>
      <c r="H30" s="15"/>
      <c r="I30" s="17">
        <f>I26+I28</f>
        <v>-354</v>
      </c>
    </row>
    <row r="31" spans="3:9" ht="12.75">
      <c r="C31" s="18"/>
      <c r="D31" s="15"/>
      <c r="E31" s="18"/>
      <c r="F31" s="15"/>
      <c r="G31" s="18"/>
      <c r="H31" s="15"/>
      <c r="I31" s="18"/>
    </row>
    <row r="32" spans="3:9" ht="12.75">
      <c r="C32" s="18"/>
      <c r="D32" s="15"/>
      <c r="E32" s="18"/>
      <c r="F32" s="15"/>
      <c r="G32" s="18"/>
      <c r="H32" s="15"/>
      <c r="I32" s="18"/>
    </row>
    <row r="33" spans="1:9" ht="13.5" thickBot="1">
      <c r="A33" s="5" t="s">
        <v>11</v>
      </c>
      <c r="B33" s="3">
        <v>31</v>
      </c>
      <c r="C33" s="28">
        <v>-0.55</v>
      </c>
      <c r="D33" s="16"/>
      <c r="E33" s="28">
        <v>-0.48</v>
      </c>
      <c r="F33" s="16"/>
      <c r="G33" s="28">
        <v>-0.55</v>
      </c>
      <c r="H33" s="16"/>
      <c r="I33" s="28">
        <v>-0.48</v>
      </c>
    </row>
    <row r="34" spans="1:9" ht="15.75" thickBot="1" thickTop="1">
      <c r="A34" s="5" t="s">
        <v>12</v>
      </c>
      <c r="C34" s="80" t="s">
        <v>61</v>
      </c>
      <c r="D34" s="16"/>
      <c r="E34" s="55">
        <v>-0.48</v>
      </c>
      <c r="F34" s="16"/>
      <c r="G34" s="80" t="s">
        <v>61</v>
      </c>
      <c r="H34" s="16"/>
      <c r="I34" s="55">
        <v>-0.48</v>
      </c>
    </row>
    <row r="35" spans="3:9" ht="13.5" thickTop="1">
      <c r="C35" s="18"/>
      <c r="D35" s="15"/>
      <c r="E35" s="15"/>
      <c r="F35" s="15"/>
      <c r="G35" s="18"/>
      <c r="H35" s="15"/>
      <c r="I35" s="15"/>
    </row>
    <row r="36" spans="3:9" ht="12.75">
      <c r="C36" s="18"/>
      <c r="D36" s="15"/>
      <c r="E36" s="15"/>
      <c r="F36" s="15"/>
      <c r="G36" s="18"/>
      <c r="H36" s="15"/>
      <c r="I36" s="15"/>
    </row>
    <row r="37" spans="1:9" ht="14.25">
      <c r="A37" s="53" t="s">
        <v>64</v>
      </c>
      <c r="C37" s="18"/>
      <c r="D37" s="15"/>
      <c r="E37" s="15"/>
      <c r="F37" s="15"/>
      <c r="G37" s="18"/>
      <c r="H37" s="15"/>
      <c r="I37" s="15"/>
    </row>
    <row r="38" spans="1:9" ht="12.75">
      <c r="A38" s="5" t="s">
        <v>62</v>
      </c>
      <c r="C38" s="18"/>
      <c r="D38" s="15"/>
      <c r="E38" s="15"/>
      <c r="F38" s="15"/>
      <c r="G38" s="18"/>
      <c r="H38" s="15"/>
      <c r="I38" s="15"/>
    </row>
    <row r="39" spans="3:9" ht="12.75">
      <c r="C39" s="18"/>
      <c r="D39" s="15"/>
      <c r="E39" s="15"/>
      <c r="F39" s="15"/>
      <c r="G39" s="18"/>
      <c r="H39" s="15"/>
      <c r="I39" s="15"/>
    </row>
    <row r="40" spans="3:9" ht="12.75">
      <c r="C40" s="18"/>
      <c r="D40" s="15"/>
      <c r="E40" s="15"/>
      <c r="F40" s="15"/>
      <c r="G40" s="18"/>
      <c r="H40" s="15"/>
      <c r="I40" s="15"/>
    </row>
    <row r="41" spans="1:9" ht="12.75">
      <c r="A41" s="5" t="s">
        <v>25</v>
      </c>
      <c r="C41" s="18"/>
      <c r="D41" s="15"/>
      <c r="E41" s="15"/>
      <c r="F41" s="15"/>
      <c r="G41" s="18"/>
      <c r="H41" s="15"/>
      <c r="I41" s="15"/>
    </row>
    <row r="42" spans="1:9" ht="12.75">
      <c r="A42" s="5" t="s">
        <v>161</v>
      </c>
      <c r="C42" s="18"/>
      <c r="D42" s="15"/>
      <c r="E42" s="15"/>
      <c r="F42" s="15"/>
      <c r="G42" s="18"/>
      <c r="H42" s="15"/>
      <c r="I42" s="15"/>
    </row>
    <row r="43" spans="3:9" ht="12.75">
      <c r="C43" s="18"/>
      <c r="D43" s="18"/>
      <c r="E43" s="15"/>
      <c r="F43" s="15"/>
      <c r="G43" s="18"/>
      <c r="H43" s="15"/>
      <c r="I43" s="15"/>
    </row>
    <row r="44" spans="3:9" ht="12.75">
      <c r="C44" s="18"/>
      <c r="D44" s="18"/>
      <c r="E44" s="15"/>
      <c r="F44" s="15"/>
      <c r="G44" s="18"/>
      <c r="H44" s="15"/>
      <c r="I44" s="15"/>
    </row>
    <row r="45" spans="3:9" ht="12.75">
      <c r="C45" s="18"/>
      <c r="D45" s="18"/>
      <c r="E45" s="15"/>
      <c r="F45" s="15"/>
      <c r="G45" s="18"/>
      <c r="H45" s="15"/>
      <c r="I45" s="15"/>
    </row>
    <row r="46" spans="3:9" ht="12.75">
      <c r="C46" s="18"/>
      <c r="D46" s="18"/>
      <c r="E46" s="15"/>
      <c r="F46" s="15"/>
      <c r="G46" s="18"/>
      <c r="H46" s="15"/>
      <c r="I46" s="15"/>
    </row>
    <row r="47" spans="3:9" ht="12.75">
      <c r="C47" s="18"/>
      <c r="D47" s="18"/>
      <c r="E47" s="15"/>
      <c r="F47" s="15"/>
      <c r="G47" s="18"/>
      <c r="H47" s="15"/>
      <c r="I47" s="15"/>
    </row>
    <row r="48" spans="3:9" ht="12.75">
      <c r="C48" s="18"/>
      <c r="D48" s="18"/>
      <c r="E48" s="15"/>
      <c r="F48" s="15"/>
      <c r="G48" s="18"/>
      <c r="H48" s="15"/>
      <c r="I48" s="15"/>
    </row>
    <row r="49" spans="3:9" ht="12.75">
      <c r="C49" s="18"/>
      <c r="D49" s="18"/>
      <c r="E49" s="15"/>
      <c r="F49" s="15"/>
      <c r="G49" s="18"/>
      <c r="H49" s="15"/>
      <c r="I49" s="15"/>
    </row>
    <row r="50" spans="3:9" ht="12.75">
      <c r="C50" s="18"/>
      <c r="D50" s="18"/>
      <c r="E50" s="15"/>
      <c r="F50" s="15"/>
      <c r="G50" s="18"/>
      <c r="H50" s="15"/>
      <c r="I50" s="15"/>
    </row>
    <row r="51" spans="3:9" ht="12.75">
      <c r="C51" s="18"/>
      <c r="D51" s="18"/>
      <c r="E51" s="15"/>
      <c r="F51" s="15"/>
      <c r="G51" s="18"/>
      <c r="H51" s="15"/>
      <c r="I51" s="15"/>
    </row>
    <row r="52" spans="3:9" ht="12.75">
      <c r="C52" s="18"/>
      <c r="D52" s="18"/>
      <c r="E52" s="15"/>
      <c r="F52" s="15"/>
      <c r="G52" s="18"/>
      <c r="H52" s="15"/>
      <c r="I52" s="15"/>
    </row>
    <row r="53" spans="3:9" ht="12.75">
      <c r="C53" s="18"/>
      <c r="D53" s="18"/>
      <c r="E53" s="15"/>
      <c r="F53" s="15"/>
      <c r="G53" s="18"/>
      <c r="H53" s="15"/>
      <c r="I53" s="15"/>
    </row>
    <row r="54" spans="1:9" ht="12.75">
      <c r="A54" s="41"/>
      <c r="B54" s="7"/>
      <c r="C54" s="17"/>
      <c r="D54" s="17"/>
      <c r="E54" s="17"/>
      <c r="F54" s="17"/>
      <c r="G54" s="17"/>
      <c r="H54" s="17"/>
      <c r="I54" s="17"/>
    </row>
    <row r="55" spans="1:9" ht="19.5" customHeight="1">
      <c r="A55" s="83">
        <v>1</v>
      </c>
      <c r="B55" s="83"/>
      <c r="C55" s="83"/>
      <c r="D55" s="83"/>
      <c r="E55" s="83"/>
      <c r="F55" s="83"/>
      <c r="G55" s="83"/>
      <c r="H55" s="83"/>
      <c r="I55" s="83"/>
    </row>
    <row r="56" spans="3:9" ht="12.75">
      <c r="C56" s="18"/>
      <c r="D56" s="18"/>
      <c r="E56" s="15"/>
      <c r="F56" s="15"/>
      <c r="G56" s="18"/>
      <c r="H56" s="18"/>
      <c r="I56" s="15"/>
    </row>
    <row r="57" spans="3:9" ht="12.75">
      <c r="C57" s="18"/>
      <c r="D57" s="18"/>
      <c r="E57" s="15"/>
      <c r="F57" s="15"/>
      <c r="G57" s="18"/>
      <c r="H57" s="18"/>
      <c r="I57" s="18"/>
    </row>
    <row r="58" spans="3:9" ht="12.75">
      <c r="C58" s="18"/>
      <c r="D58" s="18"/>
      <c r="E58" s="15"/>
      <c r="F58" s="15"/>
      <c r="G58" s="18"/>
      <c r="H58" s="18"/>
      <c r="I58" s="18"/>
    </row>
    <row r="59" spans="3:9" ht="12.75">
      <c r="C59" s="18"/>
      <c r="D59" s="18"/>
      <c r="E59" s="15"/>
      <c r="F59" s="15"/>
      <c r="G59" s="18"/>
      <c r="H59" s="18"/>
      <c r="I59" s="18"/>
    </row>
    <row r="60" spans="3:9" ht="12.75">
      <c r="C60" s="18"/>
      <c r="D60" s="18"/>
      <c r="E60" s="15"/>
      <c r="F60" s="15"/>
      <c r="G60" s="18"/>
      <c r="H60" s="18"/>
      <c r="I60" s="18"/>
    </row>
    <row r="61" spans="3:9" ht="12.75">
      <c r="C61" s="18"/>
      <c r="D61" s="18"/>
      <c r="E61" s="15"/>
      <c r="F61" s="15"/>
      <c r="G61" s="18"/>
      <c r="H61" s="18"/>
      <c r="I61" s="18"/>
    </row>
    <row r="62" spans="3:9" ht="12.75">
      <c r="C62" s="18"/>
      <c r="D62" s="18"/>
      <c r="E62" s="15"/>
      <c r="F62" s="15"/>
      <c r="G62" s="18"/>
      <c r="H62" s="18"/>
      <c r="I62" s="18"/>
    </row>
    <row r="63" spans="3:9" ht="12.75">
      <c r="C63" s="18"/>
      <c r="D63" s="18"/>
      <c r="E63" s="15"/>
      <c r="F63" s="15"/>
      <c r="G63" s="18"/>
      <c r="H63" s="18"/>
      <c r="I63" s="18"/>
    </row>
    <row r="64" spans="3:9" ht="12.75">
      <c r="C64" s="18"/>
      <c r="D64" s="18"/>
      <c r="E64" s="15"/>
      <c r="F64" s="15"/>
      <c r="G64" s="18"/>
      <c r="H64" s="18"/>
      <c r="I64" s="18"/>
    </row>
    <row r="65" spans="3:9" ht="12.75">
      <c r="C65" s="18"/>
      <c r="D65" s="18"/>
      <c r="E65" s="15"/>
      <c r="F65" s="15"/>
      <c r="G65" s="18"/>
      <c r="H65" s="18"/>
      <c r="I65" s="18"/>
    </row>
    <row r="66" spans="3:9" ht="12.75">
      <c r="C66" s="18"/>
      <c r="D66" s="18"/>
      <c r="E66" s="15"/>
      <c r="F66" s="15"/>
      <c r="G66" s="18"/>
      <c r="H66" s="18"/>
      <c r="I66" s="18"/>
    </row>
    <row r="67" spans="3:9" ht="12.75">
      <c r="C67" s="18"/>
      <c r="D67" s="18"/>
      <c r="E67" s="15"/>
      <c r="F67" s="15"/>
      <c r="G67" s="18"/>
      <c r="H67" s="18"/>
      <c r="I67" s="18"/>
    </row>
    <row r="68" spans="3:9" ht="12.75">
      <c r="C68" s="18"/>
      <c r="D68" s="18"/>
      <c r="E68" s="15"/>
      <c r="F68" s="15"/>
      <c r="G68" s="18"/>
      <c r="H68" s="18"/>
      <c r="I68" s="18"/>
    </row>
    <row r="69" spans="3:9" ht="12.75">
      <c r="C69" s="18"/>
      <c r="D69" s="18"/>
      <c r="E69" s="15"/>
      <c r="F69" s="15"/>
      <c r="G69" s="18"/>
      <c r="H69" s="18"/>
      <c r="I69" s="18"/>
    </row>
    <row r="70" spans="3:9" ht="12.75">
      <c r="C70" s="18"/>
      <c r="D70" s="18"/>
      <c r="E70" s="15"/>
      <c r="F70" s="15"/>
      <c r="G70" s="18"/>
      <c r="H70" s="18"/>
      <c r="I70" s="18"/>
    </row>
    <row r="71" spans="3:9" ht="12.75">
      <c r="C71" s="18"/>
      <c r="D71" s="18"/>
      <c r="E71" s="15"/>
      <c r="F71" s="15"/>
      <c r="G71" s="18"/>
      <c r="H71" s="18"/>
      <c r="I71" s="18"/>
    </row>
    <row r="72" spans="3:9" ht="12.75">
      <c r="C72" s="18"/>
      <c r="D72" s="18"/>
      <c r="E72" s="15"/>
      <c r="F72" s="15"/>
      <c r="G72" s="18"/>
      <c r="H72" s="18"/>
      <c r="I72" s="18"/>
    </row>
    <row r="73" spans="3:9" ht="12.75">
      <c r="C73" s="18"/>
      <c r="D73" s="18"/>
      <c r="E73" s="15"/>
      <c r="F73" s="15"/>
      <c r="G73" s="18"/>
      <c r="H73" s="18"/>
      <c r="I73" s="18"/>
    </row>
    <row r="74" spans="3:9" ht="12.75">
      <c r="C74" s="18"/>
      <c r="D74" s="18"/>
      <c r="E74" s="15"/>
      <c r="F74" s="18"/>
      <c r="G74" s="18"/>
      <c r="H74" s="18"/>
      <c r="I74" s="18"/>
    </row>
    <row r="75" spans="3:9" ht="12.75">
      <c r="C75" s="18"/>
      <c r="D75" s="18"/>
      <c r="E75" s="15"/>
      <c r="F75" s="18"/>
      <c r="G75" s="18"/>
      <c r="H75" s="18"/>
      <c r="I75" s="18"/>
    </row>
    <row r="76" spans="3:9" ht="12.75">
      <c r="C76" s="18"/>
      <c r="D76" s="18"/>
      <c r="E76" s="15"/>
      <c r="F76" s="18"/>
      <c r="G76" s="18"/>
      <c r="H76" s="18"/>
      <c r="I76" s="18"/>
    </row>
    <row r="77" spans="3:9" ht="12.75">
      <c r="C77" s="18"/>
      <c r="D77" s="18"/>
      <c r="E77" s="15"/>
      <c r="F77" s="18"/>
      <c r="G77" s="18"/>
      <c r="H77" s="18"/>
      <c r="I77" s="18"/>
    </row>
    <row r="78" spans="3:9" ht="12.75">
      <c r="C78" s="18"/>
      <c r="D78" s="18"/>
      <c r="E78" s="15"/>
      <c r="F78" s="18"/>
      <c r="G78" s="18"/>
      <c r="H78" s="18"/>
      <c r="I78" s="18"/>
    </row>
    <row r="79" spans="3:9" ht="12.75">
      <c r="C79" s="18"/>
      <c r="D79" s="18"/>
      <c r="E79" s="15"/>
      <c r="F79" s="18"/>
      <c r="G79" s="18"/>
      <c r="H79" s="18"/>
      <c r="I79" s="18"/>
    </row>
    <row r="80" spans="3:9" ht="12.75">
      <c r="C80" s="18"/>
      <c r="D80" s="18"/>
      <c r="E80" s="15"/>
      <c r="F80" s="18"/>
      <c r="G80" s="18"/>
      <c r="H80" s="18"/>
      <c r="I80" s="18"/>
    </row>
    <row r="81" spans="3:9" ht="12.75">
      <c r="C81" s="18"/>
      <c r="D81" s="18"/>
      <c r="E81" s="15"/>
      <c r="F81" s="18"/>
      <c r="G81" s="18"/>
      <c r="H81" s="18"/>
      <c r="I81" s="18"/>
    </row>
    <row r="82" spans="3:9" ht="12.75">
      <c r="C82" s="18"/>
      <c r="D82" s="18"/>
      <c r="E82" s="15"/>
      <c r="F82" s="18"/>
      <c r="G82" s="18"/>
      <c r="H82" s="18"/>
      <c r="I82" s="18"/>
    </row>
    <row r="83" spans="3:9" ht="12.75">
      <c r="C83" s="18"/>
      <c r="D83" s="18"/>
      <c r="E83" s="15"/>
      <c r="F83" s="18"/>
      <c r="G83" s="18"/>
      <c r="H83" s="18"/>
      <c r="I83" s="18"/>
    </row>
  </sheetData>
  <mergeCells count="1">
    <mergeCell ref="A55:I55"/>
  </mergeCells>
  <printOptions/>
  <pageMargins left="0.33" right="0.19" top="0.65" bottom="1" header="0.5" footer="0.5"/>
  <pageSetup horizontalDpi="300" verticalDpi="300" orientation="portrait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="75" zoomScaleNormal="75" workbookViewId="0" topLeftCell="A1">
      <selection activeCell="E8" sqref="E8"/>
    </sheetView>
  </sheetViews>
  <sheetFormatPr defaultColWidth="9.140625" defaultRowHeight="12.75"/>
  <cols>
    <col min="1" max="1" width="46.00390625" style="5" customWidth="1"/>
    <col min="2" max="2" width="9.00390625" style="3" customWidth="1"/>
    <col min="3" max="3" width="16.28125" style="5" customWidth="1"/>
    <col min="4" max="4" width="5.00390625" style="13" customWidth="1"/>
    <col min="5" max="5" width="16.28125" style="5" customWidth="1"/>
    <col min="6" max="16384" width="9.140625" style="5" customWidth="1"/>
  </cols>
  <sheetData>
    <row r="1" spans="1:2" ht="15.75">
      <c r="A1" s="1" t="s">
        <v>20</v>
      </c>
      <c r="B1" s="10"/>
    </row>
    <row r="3" spans="1:2" ht="12.75">
      <c r="A3" s="2" t="s">
        <v>65</v>
      </c>
      <c r="B3" s="12"/>
    </row>
    <row r="4" spans="1:5" ht="12.75">
      <c r="A4" s="2"/>
      <c r="B4" s="12"/>
      <c r="C4" s="14"/>
      <c r="E4" s="14"/>
    </row>
    <row r="5" spans="3:5" ht="12.75">
      <c r="C5" s="4" t="s">
        <v>23</v>
      </c>
      <c r="D5" s="4"/>
      <c r="E5" s="4" t="s">
        <v>23</v>
      </c>
    </row>
    <row r="6" spans="3:5" ht="12.75">
      <c r="C6" s="52" t="s">
        <v>136</v>
      </c>
      <c r="D6" s="6"/>
      <c r="E6" s="52" t="s">
        <v>66</v>
      </c>
    </row>
    <row r="7" spans="3:5" ht="12.75">
      <c r="C7" s="9" t="s">
        <v>27</v>
      </c>
      <c r="D7" s="6"/>
      <c r="E7" s="9" t="s">
        <v>200</v>
      </c>
    </row>
    <row r="8" spans="2:5" ht="12.75">
      <c r="B8" s="3" t="s">
        <v>28</v>
      </c>
      <c r="C8" s="4" t="s">
        <v>1</v>
      </c>
      <c r="D8" s="4"/>
      <c r="E8" s="4" t="s">
        <v>1</v>
      </c>
    </row>
    <row r="9" spans="1:5" ht="12.75">
      <c r="A9" s="5" t="s">
        <v>134</v>
      </c>
      <c r="C9" s="13"/>
      <c r="E9" s="13"/>
    </row>
    <row r="10" spans="1:5" ht="12.75">
      <c r="A10" s="5" t="s">
        <v>5</v>
      </c>
      <c r="C10" s="13"/>
      <c r="E10" s="13"/>
    </row>
    <row r="11" spans="1:5" ht="12.75">
      <c r="A11" s="5" t="s">
        <v>147</v>
      </c>
      <c r="B11" s="3">
        <v>11</v>
      </c>
      <c r="C11" s="36">
        <v>61010</v>
      </c>
      <c r="D11" s="15"/>
      <c r="E11" s="36">
        <f>54035+497</f>
        <v>54532</v>
      </c>
    </row>
    <row r="12" spans="1:5" ht="12.75">
      <c r="A12" s="5" t="s">
        <v>148</v>
      </c>
      <c r="C12" s="37">
        <v>474</v>
      </c>
      <c r="D12" s="15"/>
      <c r="E12" s="37">
        <v>494</v>
      </c>
    </row>
    <row r="13" spans="1:5" ht="12.75">
      <c r="A13" s="5" t="s">
        <v>145</v>
      </c>
      <c r="C13" s="74">
        <v>0</v>
      </c>
      <c r="D13" s="15"/>
      <c r="E13" s="37">
        <v>1500</v>
      </c>
    </row>
    <row r="14" spans="1:5" ht="12.75">
      <c r="A14" s="5" t="s">
        <v>8</v>
      </c>
      <c r="C14" s="74"/>
      <c r="D14" s="15"/>
      <c r="E14" s="37"/>
    </row>
    <row r="15" spans="1:5" ht="12.75">
      <c r="A15" s="5" t="s">
        <v>146</v>
      </c>
      <c r="B15" s="4"/>
      <c r="C15" s="79">
        <v>2072</v>
      </c>
      <c r="D15" s="15"/>
      <c r="E15" s="79">
        <v>572</v>
      </c>
    </row>
    <row r="16" spans="3:5" ht="12.75">
      <c r="C16" s="75">
        <f>SUM(C11:C15)</f>
        <v>63556</v>
      </c>
      <c r="D16" s="15"/>
      <c r="E16" s="75">
        <f>SUM(E11:E15)</f>
        <v>57098</v>
      </c>
    </row>
    <row r="17" spans="3:5" ht="12.75">
      <c r="C17" s="16"/>
      <c r="D17" s="15"/>
      <c r="E17" s="16"/>
    </row>
    <row r="18" spans="1:5" ht="12.75">
      <c r="A18" s="5" t="s">
        <v>6</v>
      </c>
      <c r="C18" s="16"/>
      <c r="D18" s="15"/>
      <c r="E18" s="16"/>
    </row>
    <row r="19" spans="1:5" ht="12.75">
      <c r="A19" s="5" t="s">
        <v>154</v>
      </c>
      <c r="C19" s="36">
        <v>19882</v>
      </c>
      <c r="D19" s="15"/>
      <c r="E19" s="36">
        <v>20298</v>
      </c>
    </row>
    <row r="20" spans="1:5" ht="12.75">
      <c r="A20" s="5" t="s">
        <v>142</v>
      </c>
      <c r="C20" s="37">
        <v>23094</v>
      </c>
      <c r="D20" s="15"/>
      <c r="E20" s="37">
        <v>23511</v>
      </c>
    </row>
    <row r="21" spans="1:5" ht="12.75">
      <c r="A21" s="5" t="s">
        <v>141</v>
      </c>
      <c r="C21" s="37">
        <v>8237</v>
      </c>
      <c r="D21" s="15"/>
      <c r="E21" s="37">
        <v>8760</v>
      </c>
    </row>
    <row r="22" spans="1:5" ht="12.75">
      <c r="A22" s="5" t="s">
        <v>143</v>
      </c>
      <c r="B22" s="3">
        <v>17</v>
      </c>
      <c r="C22" s="37">
        <v>7568</v>
      </c>
      <c r="D22" s="15"/>
      <c r="E22" s="37">
        <v>9879</v>
      </c>
    </row>
    <row r="23" spans="1:5" ht="12.75">
      <c r="A23" s="5" t="s">
        <v>144</v>
      </c>
      <c r="C23" s="37">
        <v>186</v>
      </c>
      <c r="D23" s="15"/>
      <c r="E23" s="37">
        <v>343</v>
      </c>
    </row>
    <row r="24" spans="1:5" ht="12.75">
      <c r="A24" s="5" t="s">
        <v>146</v>
      </c>
      <c r="C24" s="37">
        <v>271</v>
      </c>
      <c r="D24" s="15"/>
      <c r="E24" s="37">
        <v>996</v>
      </c>
    </row>
    <row r="25" spans="3:5" ht="15" customHeight="1">
      <c r="C25" s="38">
        <f>SUM(C19:C24)</f>
        <v>59238</v>
      </c>
      <c r="D25" s="15"/>
      <c r="E25" s="38">
        <f>SUM(E19:E24)</f>
        <v>63787</v>
      </c>
    </row>
    <row r="26" spans="1:5" ht="15" customHeight="1" thickBot="1">
      <c r="A26" s="5" t="s">
        <v>135</v>
      </c>
      <c r="C26" s="76">
        <f>+C25+C16</f>
        <v>122794</v>
      </c>
      <c r="D26" s="15"/>
      <c r="E26" s="76">
        <f>+E25+E16</f>
        <v>120885</v>
      </c>
    </row>
    <row r="27" spans="3:5" ht="12.75">
      <c r="C27" s="15"/>
      <c r="D27" s="15"/>
      <c r="E27" s="15"/>
    </row>
    <row r="28" spans="1:5" ht="12.75">
      <c r="A28" s="5" t="s">
        <v>138</v>
      </c>
      <c r="C28" s="15"/>
      <c r="D28" s="15"/>
      <c r="E28" s="15"/>
    </row>
    <row r="29" spans="1:5" ht="12.75">
      <c r="A29" s="5" t="s">
        <v>139</v>
      </c>
      <c r="C29" s="15"/>
      <c r="D29" s="15"/>
      <c r="E29" s="15"/>
    </row>
    <row r="30" spans="1:5" ht="12.75">
      <c r="A30" s="5" t="s">
        <v>21</v>
      </c>
      <c r="C30" s="39">
        <f>equity!C42</f>
        <v>73578</v>
      </c>
      <c r="D30" s="15"/>
      <c r="E30" s="39">
        <f>+equity!C37</f>
        <v>73578</v>
      </c>
    </row>
    <row r="31" spans="1:5" ht="12.75">
      <c r="A31" s="5" t="s">
        <v>31</v>
      </c>
      <c r="C31" s="40">
        <f>equity!E42</f>
        <v>5097</v>
      </c>
      <c r="D31" s="15"/>
      <c r="E31" s="40">
        <f>+equity!E37</f>
        <v>5097</v>
      </c>
    </row>
    <row r="32" spans="1:5" ht="12.75">
      <c r="A32" s="5" t="s">
        <v>168</v>
      </c>
      <c r="C32" s="40">
        <v>1469</v>
      </c>
      <c r="D32" s="15"/>
      <c r="E32" s="40">
        <f>+equity!I37</f>
        <v>1870</v>
      </c>
    </row>
    <row r="33" spans="1:5" ht="12.75">
      <c r="A33" s="5" t="s">
        <v>7</v>
      </c>
      <c r="C33" s="77">
        <f>equity!G42</f>
        <v>3685</v>
      </c>
      <c r="D33" s="15"/>
      <c r="E33" s="77">
        <f>+equity!G37</f>
        <v>3685</v>
      </c>
    </row>
    <row r="34" spans="1:5" ht="12.75">
      <c r="A34" s="5" t="s">
        <v>140</v>
      </c>
      <c r="C34" s="77">
        <f>SUM(C30:C33)</f>
        <v>83829</v>
      </c>
      <c r="D34" s="15"/>
      <c r="E34" s="77">
        <f>SUM(E30:E33)</f>
        <v>84230</v>
      </c>
    </row>
    <row r="35" spans="3:5" ht="12.75">
      <c r="C35" s="15"/>
      <c r="D35" s="15"/>
      <c r="E35" s="15"/>
    </row>
    <row r="36" spans="1:5" ht="12.75">
      <c r="A36" s="5" t="s">
        <v>30</v>
      </c>
      <c r="C36" s="15"/>
      <c r="D36" s="15"/>
      <c r="E36" s="15"/>
    </row>
    <row r="37" spans="1:5" ht="12.75">
      <c r="A37" s="5" t="s">
        <v>29</v>
      </c>
      <c r="B37" s="3">
        <v>27</v>
      </c>
      <c r="C37" s="39">
        <v>14863</v>
      </c>
      <c r="D37" s="15"/>
      <c r="E37" s="39">
        <v>14659</v>
      </c>
    </row>
    <row r="38" spans="1:5" ht="12.75">
      <c r="A38" s="5" t="s">
        <v>22</v>
      </c>
      <c r="C38" s="40">
        <v>841</v>
      </c>
      <c r="D38" s="15"/>
      <c r="E38" s="40">
        <v>841</v>
      </c>
    </row>
    <row r="39" spans="1:5" ht="12.75">
      <c r="A39" s="5" t="s">
        <v>48</v>
      </c>
      <c r="C39" s="77">
        <v>1524</v>
      </c>
      <c r="D39" s="15"/>
      <c r="E39" s="77">
        <v>1524</v>
      </c>
    </row>
    <row r="40" spans="3:5" ht="12.75">
      <c r="C40" s="77">
        <f>SUM(C37:C39)</f>
        <v>17228</v>
      </c>
      <c r="D40" s="15"/>
      <c r="E40" s="77">
        <f>SUM(E37:E39)</f>
        <v>17024</v>
      </c>
    </row>
    <row r="41" spans="3:5" ht="12.75">
      <c r="C41" s="15"/>
      <c r="D41" s="15"/>
      <c r="E41" s="15"/>
    </row>
    <row r="42" spans="1:5" ht="12.75">
      <c r="A42" s="5" t="s">
        <v>137</v>
      </c>
      <c r="C42" s="15"/>
      <c r="D42" s="15"/>
      <c r="E42" s="15"/>
    </row>
    <row r="43" spans="1:5" ht="12.75">
      <c r="A43" s="5" t="s">
        <v>29</v>
      </c>
      <c r="B43" s="3">
        <v>27</v>
      </c>
      <c r="C43" s="39">
        <v>6786</v>
      </c>
      <c r="D43" s="15"/>
      <c r="E43" s="39">
        <v>5198</v>
      </c>
    </row>
    <row r="44" spans="1:5" ht="12.75">
      <c r="A44" s="5" t="s">
        <v>149</v>
      </c>
      <c r="B44" s="3">
        <v>18</v>
      </c>
      <c r="C44" s="40">
        <v>12177</v>
      </c>
      <c r="D44" s="15"/>
      <c r="E44" s="40">
        <v>12376</v>
      </c>
    </row>
    <row r="45" spans="1:5" ht="12.75">
      <c r="A45" s="5" t="s">
        <v>150</v>
      </c>
      <c r="C45" s="40">
        <v>2764</v>
      </c>
      <c r="D45" s="15"/>
      <c r="E45" s="40">
        <v>2025</v>
      </c>
    </row>
    <row r="46" spans="1:5" ht="12.75">
      <c r="A46" s="5" t="s">
        <v>151</v>
      </c>
      <c r="C46" s="78">
        <v>10</v>
      </c>
      <c r="D46" s="15"/>
      <c r="E46" s="78">
        <v>32</v>
      </c>
    </row>
    <row r="47" spans="3:5" ht="15" customHeight="1">
      <c r="C47" s="77">
        <f>SUM(C43:C46)</f>
        <v>21737</v>
      </c>
      <c r="D47" s="15"/>
      <c r="E47" s="77">
        <f>SUM(E43:E46)</f>
        <v>19631</v>
      </c>
    </row>
    <row r="48" spans="1:5" ht="12.75">
      <c r="A48" s="5" t="s">
        <v>152</v>
      </c>
      <c r="C48" s="38">
        <f>+C47+C40</f>
        <v>38965</v>
      </c>
      <c r="D48" s="15"/>
      <c r="E48" s="38">
        <f>+E47+E40</f>
        <v>36655</v>
      </c>
    </row>
    <row r="49" spans="1:5" ht="13.5" thickBot="1">
      <c r="A49" s="5" t="s">
        <v>153</v>
      </c>
      <c r="C49" s="76">
        <f>+C48+C34</f>
        <v>122794</v>
      </c>
      <c r="D49" s="15"/>
      <c r="E49" s="76">
        <f>+E48+E34</f>
        <v>120885</v>
      </c>
    </row>
    <row r="52" spans="1:5" ht="13.5" thickBot="1">
      <c r="A52" s="5" t="s">
        <v>130</v>
      </c>
      <c r="C52" s="28">
        <f>(C26-C48)/C30</f>
        <v>1.1393215363287938</v>
      </c>
      <c r="D52" s="16"/>
      <c r="E52" s="28">
        <f>(E26-E48)/E30</f>
        <v>1.144771534969692</v>
      </c>
    </row>
    <row r="53" spans="3:5" ht="13.5" thickTop="1">
      <c r="C53" s="15"/>
      <c r="D53" s="15"/>
      <c r="E53" s="15"/>
    </row>
    <row r="54" spans="1:5" ht="12.75">
      <c r="A54" s="5" t="s">
        <v>24</v>
      </c>
      <c r="C54" s="18"/>
      <c r="D54" s="15"/>
      <c r="E54" s="18"/>
    </row>
    <row r="55" spans="1:5" ht="12.75">
      <c r="A55" s="5" t="s">
        <v>161</v>
      </c>
      <c r="C55" s="18"/>
      <c r="D55" s="15"/>
      <c r="E55" s="18"/>
    </row>
    <row r="56" spans="3:5" ht="12.75">
      <c r="C56" s="18"/>
      <c r="D56" s="15"/>
      <c r="E56" s="18"/>
    </row>
    <row r="57" spans="1:5" ht="12.75">
      <c r="A57" s="13"/>
      <c r="B57" s="4"/>
      <c r="C57" s="15"/>
      <c r="D57" s="15"/>
      <c r="E57" s="15"/>
    </row>
    <row r="58" spans="1:5" ht="15.75" customHeight="1">
      <c r="A58" s="83">
        <v>2</v>
      </c>
      <c r="B58" s="83"/>
      <c r="C58" s="83"/>
      <c r="D58" s="83"/>
      <c r="E58" s="83"/>
    </row>
    <row r="59" spans="3:5" ht="12.75">
      <c r="C59" s="18"/>
      <c r="D59" s="15"/>
      <c r="E59" s="18"/>
    </row>
    <row r="60" spans="3:5" ht="12.75">
      <c r="C60" s="18"/>
      <c r="D60" s="15"/>
      <c r="E60" s="18"/>
    </row>
    <row r="61" spans="3:5" ht="12.75">
      <c r="C61" s="18"/>
      <c r="D61" s="15"/>
      <c r="E61" s="18"/>
    </row>
    <row r="62" spans="3:5" ht="12.75">
      <c r="C62" s="18"/>
      <c r="D62" s="15"/>
      <c r="E62" s="18"/>
    </row>
  </sheetData>
  <mergeCells count="1">
    <mergeCell ref="A58:E58"/>
  </mergeCells>
  <printOptions/>
  <pageMargins left="0.47" right="0.58" top="0.28" bottom="0.17" header="0.15" footer="0.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zoomScale="75" zoomScaleNormal="75" workbookViewId="0" topLeftCell="A1">
      <selection activeCell="P40" sqref="P40:P41"/>
    </sheetView>
  </sheetViews>
  <sheetFormatPr defaultColWidth="9.140625" defaultRowHeight="12.75"/>
  <cols>
    <col min="1" max="1" width="31.140625" style="5" customWidth="1"/>
    <col min="2" max="2" width="8.00390625" style="3" customWidth="1"/>
    <col min="3" max="3" width="10.57421875" style="5" bestFit="1" customWidth="1"/>
    <col min="4" max="4" width="1.7109375" style="5" customWidth="1"/>
    <col min="5" max="5" width="9.421875" style="5" bestFit="1" customWidth="1"/>
    <col min="6" max="6" width="1.7109375" style="5" customWidth="1"/>
    <col min="7" max="7" width="12.7109375" style="5" customWidth="1"/>
    <col min="8" max="8" width="1.7109375" style="5" customWidth="1"/>
    <col min="9" max="9" width="12.140625" style="5" bestFit="1" customWidth="1"/>
    <col min="10" max="10" width="1.8515625" style="5" customWidth="1"/>
    <col min="11" max="11" width="9.7109375" style="5" customWidth="1"/>
    <col min="12" max="16384" width="9.140625" style="5" customWidth="1"/>
  </cols>
  <sheetData>
    <row r="1" spans="1:2" ht="15.75">
      <c r="A1" s="1" t="s">
        <v>20</v>
      </c>
      <c r="B1" s="10"/>
    </row>
    <row r="3" spans="1:2" ht="12.75">
      <c r="A3" s="2" t="s">
        <v>16</v>
      </c>
      <c r="B3" s="12"/>
    </row>
    <row r="4" spans="1:2" ht="12.75">
      <c r="A4" s="2"/>
      <c r="B4" s="12"/>
    </row>
    <row r="6" spans="5:9" ht="12.75">
      <c r="E6" s="84" t="s">
        <v>32</v>
      </c>
      <c r="F6" s="84"/>
      <c r="G6" s="84"/>
      <c r="I6" s="3" t="s">
        <v>34</v>
      </c>
    </row>
    <row r="7" spans="3:9" ht="12.75">
      <c r="C7" s="3" t="s">
        <v>35</v>
      </c>
      <c r="E7" s="3" t="s">
        <v>35</v>
      </c>
      <c r="G7" s="3" t="s">
        <v>33</v>
      </c>
      <c r="I7" s="3" t="s">
        <v>169</v>
      </c>
    </row>
    <row r="8" spans="3:11" ht="12.75">
      <c r="C8" s="7" t="s">
        <v>36</v>
      </c>
      <c r="E8" s="7" t="s">
        <v>37</v>
      </c>
      <c r="G8" s="7" t="s">
        <v>15</v>
      </c>
      <c r="I8" s="7" t="s">
        <v>170</v>
      </c>
      <c r="K8" s="7" t="s">
        <v>9</v>
      </c>
    </row>
    <row r="9" spans="2:11" ht="12.75">
      <c r="B9" s="3" t="s">
        <v>28</v>
      </c>
      <c r="C9" s="3" t="s">
        <v>1</v>
      </c>
      <c r="E9" s="3" t="s">
        <v>1</v>
      </c>
      <c r="G9" s="3" t="s">
        <v>1</v>
      </c>
      <c r="I9" s="3" t="s">
        <v>1</v>
      </c>
      <c r="K9" s="3" t="s">
        <v>1</v>
      </c>
    </row>
    <row r="10" spans="3:11" ht="12.75" hidden="1"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2.75" hidden="1">
      <c r="A11" s="5" t="s">
        <v>43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2.75" hidden="1">
      <c r="A12" s="21" t="s">
        <v>38</v>
      </c>
      <c r="C12" s="18">
        <v>18000</v>
      </c>
      <c r="D12" s="18"/>
      <c r="E12" s="22">
        <v>0</v>
      </c>
      <c r="F12" s="18"/>
      <c r="G12" s="18">
        <v>11388</v>
      </c>
      <c r="H12" s="18"/>
      <c r="I12" s="18">
        <v>18434</v>
      </c>
      <c r="J12" s="18"/>
      <c r="K12" s="18">
        <f>SUM(C12:J12)</f>
        <v>47822</v>
      </c>
    </row>
    <row r="13" spans="1:11" ht="12.75" hidden="1">
      <c r="A13" s="21" t="s">
        <v>39</v>
      </c>
      <c r="C13" s="17"/>
      <c r="D13" s="18"/>
      <c r="E13" s="25"/>
      <c r="F13" s="18"/>
      <c r="G13" s="17">
        <v>-610</v>
      </c>
      <c r="H13" s="18"/>
      <c r="I13" s="17"/>
      <c r="J13" s="18"/>
      <c r="K13" s="17">
        <f>SUM(C13:J13)</f>
        <v>-610</v>
      </c>
    </row>
    <row r="14" spans="1:11" ht="12.75" hidden="1">
      <c r="A14" s="5" t="s">
        <v>40</v>
      </c>
      <c r="C14" s="18">
        <f>SUM(C12:C13)</f>
        <v>18000</v>
      </c>
      <c r="D14" s="18"/>
      <c r="E14" s="22">
        <f>SUM(E12:E13)</f>
        <v>0</v>
      </c>
      <c r="F14" s="18"/>
      <c r="G14" s="18">
        <f>SUM(G12:G13)</f>
        <v>10778</v>
      </c>
      <c r="H14" s="18"/>
      <c r="I14" s="18">
        <f>SUM(I12:I13)</f>
        <v>18434</v>
      </c>
      <c r="J14" s="18"/>
      <c r="K14" s="18">
        <f>SUM(K12:K13)</f>
        <v>47212</v>
      </c>
    </row>
    <row r="15" spans="3:11" ht="12.75" hidden="1"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2.75" hidden="1">
      <c r="A16" s="21" t="s">
        <v>45</v>
      </c>
      <c r="C16" s="18">
        <v>22500</v>
      </c>
      <c r="D16" s="18"/>
      <c r="E16" s="18"/>
      <c r="F16" s="18"/>
      <c r="G16" s="18">
        <v>-7093</v>
      </c>
      <c r="H16" s="18"/>
      <c r="I16" s="18">
        <v>-15407</v>
      </c>
      <c r="J16" s="18"/>
      <c r="K16" s="24">
        <f>SUM(C16:J16)</f>
        <v>0</v>
      </c>
    </row>
    <row r="17" spans="1:11" ht="12.75" hidden="1">
      <c r="A17" s="21" t="s">
        <v>44</v>
      </c>
      <c r="C17" s="18">
        <v>28597</v>
      </c>
      <c r="D17" s="18"/>
      <c r="E17" s="18">
        <v>5144</v>
      </c>
      <c r="F17" s="18"/>
      <c r="G17" s="18"/>
      <c r="H17" s="18"/>
      <c r="I17" s="18"/>
      <c r="J17" s="18"/>
      <c r="K17" s="20">
        <f>SUM(C17:J17)</f>
        <v>33741</v>
      </c>
    </row>
    <row r="18" spans="1:11" ht="12.75" hidden="1">
      <c r="A18" s="21" t="s">
        <v>46</v>
      </c>
      <c r="C18" s="18"/>
      <c r="D18" s="18"/>
      <c r="E18" s="18">
        <v>-786</v>
      </c>
      <c r="F18" s="18"/>
      <c r="G18" s="18"/>
      <c r="H18" s="18"/>
      <c r="I18" s="18"/>
      <c r="J18" s="18"/>
      <c r="K18" s="20">
        <f>SUM(C18:J18)</f>
        <v>-786</v>
      </c>
    </row>
    <row r="19" spans="1:11" ht="12.75" hidden="1">
      <c r="A19" s="21" t="s">
        <v>47</v>
      </c>
      <c r="B19" s="23"/>
      <c r="C19" s="18"/>
      <c r="D19" s="18"/>
      <c r="E19" s="18"/>
      <c r="F19" s="18"/>
      <c r="G19" s="18"/>
      <c r="H19" s="18"/>
      <c r="I19" s="20">
        <v>362</v>
      </c>
      <c r="J19" s="20"/>
      <c r="K19" s="20">
        <f>SUM(C19:J19)</f>
        <v>362</v>
      </c>
    </row>
    <row r="20" spans="3:11" ht="12.75" hidden="1">
      <c r="C20" s="17"/>
      <c r="D20" s="18"/>
      <c r="E20" s="17"/>
      <c r="F20" s="18"/>
      <c r="G20" s="17"/>
      <c r="H20" s="18"/>
      <c r="I20" s="17"/>
      <c r="J20" s="18"/>
      <c r="K20" s="17"/>
    </row>
    <row r="21" spans="3:11" ht="12.75" hidden="1">
      <c r="C21" s="18"/>
      <c r="D21" s="18"/>
      <c r="E21" s="18"/>
      <c r="F21" s="18"/>
      <c r="G21" s="18"/>
      <c r="H21" s="18"/>
      <c r="I21" s="18"/>
      <c r="J21" s="18"/>
      <c r="K21" s="18"/>
    </row>
    <row r="22" spans="3:11" ht="12.75"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5" t="s">
        <v>156</v>
      </c>
      <c r="C23" s="18">
        <v>73168</v>
      </c>
      <c r="D23" s="18"/>
      <c r="E23" s="18">
        <v>4989</v>
      </c>
      <c r="F23" s="18"/>
      <c r="G23" s="18">
        <v>3685</v>
      </c>
      <c r="H23" s="18"/>
      <c r="I23" s="18">
        <v>3742</v>
      </c>
      <c r="J23" s="18"/>
      <c r="K23" s="18">
        <f>SUM(C23:I23)</f>
        <v>85584</v>
      </c>
    </row>
    <row r="24" spans="3:11" ht="12.75"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.75">
      <c r="A25" s="5" t="s">
        <v>173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21" t="s">
        <v>38</v>
      </c>
      <c r="C26" s="18"/>
      <c r="D26" s="18"/>
      <c r="E26" s="18"/>
      <c r="F26" s="18"/>
      <c r="G26" s="18"/>
      <c r="H26" s="18"/>
      <c r="I26" s="18">
        <v>-2369</v>
      </c>
      <c r="J26" s="18"/>
      <c r="K26" s="18">
        <f>SUM(C26:J26)</f>
        <v>-2369</v>
      </c>
    </row>
    <row r="27" spans="1:11" ht="12.75">
      <c r="A27" s="21" t="s">
        <v>39</v>
      </c>
      <c r="B27" s="3">
        <v>8</v>
      </c>
      <c r="C27" s="18"/>
      <c r="D27" s="18"/>
      <c r="E27" s="18"/>
      <c r="F27" s="18"/>
      <c r="G27" s="18"/>
      <c r="H27" s="18"/>
      <c r="I27" s="17">
        <v>497</v>
      </c>
      <c r="J27" s="18"/>
      <c r="K27" s="17">
        <f>SUM(C27:J27)</f>
        <v>497</v>
      </c>
    </row>
    <row r="28" spans="1:11" ht="12.75">
      <c r="A28" s="5" t="s">
        <v>174</v>
      </c>
      <c r="C28" s="18"/>
      <c r="D28" s="18"/>
      <c r="E28" s="18"/>
      <c r="F28" s="18"/>
      <c r="G28" s="18"/>
      <c r="H28" s="18"/>
      <c r="I28" s="18">
        <f>SUM(I26:I27)</f>
        <v>-1872</v>
      </c>
      <c r="J28" s="18"/>
      <c r="K28" s="18">
        <f>SUM(K26:K27)</f>
        <v>-1872</v>
      </c>
    </row>
    <row r="29" spans="3:11" ht="12.75"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21" t="s">
        <v>157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2.75">
      <c r="A31" s="21" t="s">
        <v>158</v>
      </c>
      <c r="C31" s="18">
        <v>148</v>
      </c>
      <c r="D31" s="18"/>
      <c r="E31" s="18">
        <v>108</v>
      </c>
      <c r="F31" s="18"/>
      <c r="G31" s="18"/>
      <c r="H31" s="18"/>
      <c r="I31" s="18"/>
      <c r="J31" s="18"/>
      <c r="K31" s="18">
        <f>SUM(C31:J31)</f>
        <v>256</v>
      </c>
    </row>
    <row r="32" spans="1:11" ht="12.75">
      <c r="A32" s="21" t="s">
        <v>41</v>
      </c>
      <c r="C32" s="18">
        <v>262</v>
      </c>
      <c r="D32" s="18"/>
      <c r="E32" s="18"/>
      <c r="F32" s="18"/>
      <c r="G32" s="18"/>
      <c r="H32" s="18"/>
      <c r="I32" s="18"/>
      <c r="J32" s="18"/>
      <c r="K32" s="18">
        <f>SUM(C32:J32)</f>
        <v>262</v>
      </c>
    </row>
    <row r="33" spans="3:11" ht="12.75">
      <c r="C33" s="17"/>
      <c r="D33" s="18"/>
      <c r="E33" s="17"/>
      <c r="F33" s="18"/>
      <c r="G33" s="17"/>
      <c r="H33" s="18"/>
      <c r="I33" s="17"/>
      <c r="J33" s="18"/>
      <c r="K33" s="17"/>
    </row>
    <row r="34" spans="1:11" ht="12.75">
      <c r="A34" s="5" t="s">
        <v>71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2.75">
      <c r="A35" s="21" t="s">
        <v>38</v>
      </c>
      <c r="C35" s="18">
        <f>SUM(C23:C33)</f>
        <v>73578</v>
      </c>
      <c r="D35" s="18"/>
      <c r="E35" s="18">
        <f>SUM(E23:E33)</f>
        <v>5097</v>
      </c>
      <c r="F35" s="18"/>
      <c r="G35" s="18">
        <f>SUM(G23:G33)</f>
        <v>3685</v>
      </c>
      <c r="H35" s="18"/>
      <c r="I35" s="18">
        <f>+I23+I26</f>
        <v>1373</v>
      </c>
      <c r="J35" s="18"/>
      <c r="K35" s="18">
        <f>+K23+K26+K31+K32</f>
        <v>83733</v>
      </c>
    </row>
    <row r="36" spans="1:11" ht="12.75">
      <c r="A36" s="21" t="s">
        <v>39</v>
      </c>
      <c r="B36" s="3">
        <v>8</v>
      </c>
      <c r="C36" s="17"/>
      <c r="D36" s="18"/>
      <c r="E36" s="17"/>
      <c r="F36" s="18"/>
      <c r="G36" s="17"/>
      <c r="H36" s="18"/>
      <c r="I36" s="17">
        <v>497</v>
      </c>
      <c r="J36" s="18"/>
      <c r="K36" s="17">
        <f>SUM(C36:J36)</f>
        <v>497</v>
      </c>
    </row>
    <row r="37" spans="1:11" ht="12.75">
      <c r="A37" s="5" t="s">
        <v>198</v>
      </c>
      <c r="C37" s="18">
        <f>SUM(C35:C36)</f>
        <v>73578</v>
      </c>
      <c r="D37" s="18"/>
      <c r="E37" s="18">
        <f>SUM(E35:E36)</f>
        <v>5097</v>
      </c>
      <c r="F37" s="18"/>
      <c r="G37" s="18">
        <f>SUM(G35:G36)</f>
        <v>3685</v>
      </c>
      <c r="H37" s="18"/>
      <c r="I37" s="18">
        <f>SUM(I35:I36)</f>
        <v>1870</v>
      </c>
      <c r="J37" s="18"/>
      <c r="K37" s="18">
        <f>SUM(K35:K36)</f>
        <v>84230</v>
      </c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2.75">
      <c r="A39" s="21" t="s">
        <v>159</v>
      </c>
      <c r="C39" s="15"/>
      <c r="D39" s="18"/>
      <c r="E39" s="15"/>
      <c r="F39" s="18"/>
      <c r="G39" s="15"/>
      <c r="H39" s="18"/>
      <c r="I39" s="15">
        <f>+'Income '!G30</f>
        <v>-401</v>
      </c>
      <c r="J39" s="18"/>
      <c r="K39" s="18">
        <f>SUM(C39:J39)</f>
        <v>-401</v>
      </c>
    </row>
    <row r="40" spans="3:11" ht="12.75">
      <c r="C40" s="15"/>
      <c r="D40" s="18"/>
      <c r="E40" s="15"/>
      <c r="F40" s="18"/>
      <c r="G40" s="15"/>
      <c r="H40" s="18"/>
      <c r="I40" s="15"/>
      <c r="J40" s="18"/>
      <c r="K40" s="15"/>
    </row>
    <row r="41" spans="3:11" ht="12.75">
      <c r="C41" s="15"/>
      <c r="D41" s="18"/>
      <c r="E41" s="15"/>
      <c r="F41" s="18"/>
      <c r="G41" s="15"/>
      <c r="H41" s="18"/>
      <c r="I41" s="15"/>
      <c r="J41" s="18"/>
      <c r="K41" s="15"/>
    </row>
    <row r="42" spans="1:11" ht="12.75">
      <c r="A42" s="5" t="s">
        <v>155</v>
      </c>
      <c r="C42" s="48">
        <f>SUM(C37:C41)</f>
        <v>73578</v>
      </c>
      <c r="D42" s="18"/>
      <c r="E42" s="48">
        <f>SUM(E37:E41)</f>
        <v>5097</v>
      </c>
      <c r="F42" s="18"/>
      <c r="G42" s="48">
        <f>SUM(G37:G41)</f>
        <v>3685</v>
      </c>
      <c r="H42" s="18"/>
      <c r="I42" s="48">
        <f>SUM(I37:I41)</f>
        <v>1469</v>
      </c>
      <c r="J42" s="18"/>
      <c r="K42" s="48">
        <f>SUM(K37:K41)</f>
        <v>83829</v>
      </c>
    </row>
    <row r="43" spans="3:11" ht="12.75">
      <c r="C43" s="18"/>
      <c r="D43" s="18"/>
      <c r="E43" s="18"/>
      <c r="F43" s="18"/>
      <c r="G43" s="18"/>
      <c r="H43" s="18"/>
      <c r="I43" s="18"/>
      <c r="J43" s="18"/>
      <c r="K43" s="18"/>
    </row>
    <row r="44" spans="3:11" ht="12.75">
      <c r="C44" s="18"/>
      <c r="D44" s="18"/>
      <c r="E44" s="18"/>
      <c r="F44" s="18"/>
      <c r="G44" s="18"/>
      <c r="H44" s="18"/>
      <c r="I44" s="18"/>
      <c r="J44" s="18"/>
      <c r="K44" s="18"/>
    </row>
    <row r="45" spans="3:11" ht="12.75">
      <c r="C45" s="18"/>
      <c r="D45" s="18"/>
      <c r="E45" s="18"/>
      <c r="F45" s="18"/>
      <c r="G45" s="18"/>
      <c r="H45" s="18"/>
      <c r="I45" s="18"/>
      <c r="J45" s="18"/>
      <c r="K45" s="18"/>
    </row>
    <row r="46" ht="12.75">
      <c r="A46" s="5" t="s">
        <v>26</v>
      </c>
    </row>
    <row r="47" ht="12.75">
      <c r="A47" s="5" t="s">
        <v>160</v>
      </c>
    </row>
    <row r="69" spans="1:11" ht="12.75">
      <c r="A69" s="41"/>
      <c r="B69" s="7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8" customHeight="1">
      <c r="A70" s="85">
        <v>3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</row>
  </sheetData>
  <mergeCells count="2">
    <mergeCell ref="E6:G6"/>
    <mergeCell ref="A70:K70"/>
  </mergeCells>
  <printOptions/>
  <pageMargins left="0.26" right="0.24" top="0.79" bottom="0.62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5.421875" style="5" customWidth="1"/>
    <col min="2" max="2" width="48.8515625" style="21" customWidth="1"/>
    <col min="3" max="3" width="16.7109375" style="30" bestFit="1" customWidth="1"/>
    <col min="4" max="4" width="4.28125" style="5" customWidth="1"/>
    <col min="5" max="5" width="16.7109375" style="30" bestFit="1" customWidth="1"/>
    <col min="6" max="16384" width="9.140625" style="5" customWidth="1"/>
  </cols>
  <sheetData>
    <row r="1" ht="15.75">
      <c r="A1" s="1" t="s">
        <v>20</v>
      </c>
    </row>
    <row r="3" ht="12.75">
      <c r="A3" s="2" t="s">
        <v>17</v>
      </c>
    </row>
    <row r="4" ht="12.75">
      <c r="A4" s="2"/>
    </row>
    <row r="5" spans="1:5" ht="12.75">
      <c r="A5" s="2"/>
      <c r="C5" s="31" t="s">
        <v>163</v>
      </c>
      <c r="E5" s="31" t="s">
        <v>49</v>
      </c>
    </row>
    <row r="6" spans="1:5" ht="12.75">
      <c r="A6" s="2"/>
      <c r="C6" s="31" t="s">
        <v>14</v>
      </c>
      <c r="E6" s="31" t="s">
        <v>14</v>
      </c>
    </row>
    <row r="7" spans="1:5" ht="12.75">
      <c r="A7" s="2"/>
      <c r="C7" s="32" t="s">
        <v>136</v>
      </c>
      <c r="E7" s="32" t="s">
        <v>66</v>
      </c>
    </row>
    <row r="8" spans="3:5" ht="12.75">
      <c r="C8" s="31" t="s">
        <v>13</v>
      </c>
      <c r="E8" s="31" t="s">
        <v>13</v>
      </c>
    </row>
    <row r="9" spans="3:5" ht="12.75">
      <c r="C9" s="31"/>
      <c r="E9" s="31" t="s">
        <v>200</v>
      </c>
    </row>
    <row r="10" spans="1:5" ht="12.75">
      <c r="A10" s="5" t="s">
        <v>175</v>
      </c>
      <c r="C10" s="33"/>
      <c r="E10" s="33"/>
    </row>
    <row r="11" spans="1:5" ht="13.5" customHeight="1">
      <c r="A11" s="21" t="s">
        <v>195</v>
      </c>
      <c r="C11" s="30">
        <v>-352</v>
      </c>
      <c r="E11" s="30">
        <v>-2578</v>
      </c>
    </row>
    <row r="12" ht="12.75">
      <c r="A12" s="21" t="s">
        <v>176</v>
      </c>
    </row>
    <row r="13" spans="1:5" ht="12.75">
      <c r="A13" s="21"/>
      <c r="B13" s="21" t="s">
        <v>177</v>
      </c>
      <c r="C13" s="30">
        <v>936</v>
      </c>
      <c r="E13" s="30">
        <v>2776</v>
      </c>
    </row>
    <row r="14" spans="1:5" ht="12.75">
      <c r="A14" s="21"/>
      <c r="C14" s="34"/>
      <c r="E14" s="34"/>
    </row>
    <row r="15" spans="1:5" ht="12.75">
      <c r="A15" s="21" t="s">
        <v>178</v>
      </c>
      <c r="C15" s="30">
        <f>SUM(C11:C14)</f>
        <v>584</v>
      </c>
      <c r="E15" s="30">
        <f>SUM(E11:E14)</f>
        <v>198</v>
      </c>
    </row>
    <row r="16" ht="12.75">
      <c r="A16" s="21"/>
    </row>
    <row r="17" spans="1:5" ht="12.75">
      <c r="A17" s="21" t="s">
        <v>194</v>
      </c>
      <c r="C17" s="30">
        <v>3823</v>
      </c>
      <c r="E17" s="30">
        <v>-15084</v>
      </c>
    </row>
    <row r="18" spans="1:5" ht="12.75">
      <c r="A18" s="21" t="s">
        <v>179</v>
      </c>
      <c r="C18" s="81">
        <v>541</v>
      </c>
      <c r="E18" s="81">
        <v>8674</v>
      </c>
    </row>
    <row r="19" spans="1:5" ht="12.75">
      <c r="A19" s="21"/>
      <c r="C19" s="34"/>
      <c r="E19" s="34"/>
    </row>
    <row r="20" spans="1:5" ht="12.75">
      <c r="A20" s="21" t="s">
        <v>196</v>
      </c>
      <c r="C20" s="30">
        <f>SUM(C15:C19)</f>
        <v>4948</v>
      </c>
      <c r="E20" s="30">
        <f>SUM(E15:E19)</f>
        <v>-6212</v>
      </c>
    </row>
    <row r="21" ht="12.75">
      <c r="A21" s="21"/>
    </row>
    <row r="22" spans="1:5" ht="12.75">
      <c r="A22" s="21" t="s">
        <v>180</v>
      </c>
      <c r="C22" s="30">
        <v>-72</v>
      </c>
      <c r="E22" s="30">
        <v>-100</v>
      </c>
    </row>
    <row r="23" spans="1:5" s="21" customFormat="1" ht="12.75">
      <c r="A23" s="21" t="s">
        <v>181</v>
      </c>
      <c r="C23" s="30">
        <v>-273</v>
      </c>
      <c r="E23" s="30">
        <v>-487</v>
      </c>
    </row>
    <row r="24" spans="3:5" s="21" customFormat="1" ht="12.75">
      <c r="C24" s="34"/>
      <c r="E24" s="34"/>
    </row>
    <row r="25" spans="1:5" s="21" customFormat="1" ht="14.25" customHeight="1">
      <c r="A25" s="21" t="s">
        <v>167</v>
      </c>
      <c r="C25" s="82">
        <f>SUM(C20:C24)</f>
        <v>4603</v>
      </c>
      <c r="E25" s="82">
        <f>SUM(E20:E24)</f>
        <v>-6799</v>
      </c>
    </row>
    <row r="26" spans="1:5" s="21" customFormat="1" ht="12.75">
      <c r="A26" s="29"/>
      <c r="C26" s="30"/>
      <c r="E26" s="30"/>
    </row>
    <row r="27" spans="1:5" s="21" customFormat="1" ht="12.75">
      <c r="A27" s="5" t="s">
        <v>182</v>
      </c>
      <c r="C27" s="30"/>
      <c r="E27" s="30"/>
    </row>
    <row r="28" spans="1:5" s="21" customFormat="1" ht="12.75">
      <c r="A28" s="21" t="s">
        <v>183</v>
      </c>
      <c r="C28" s="30">
        <v>-7070</v>
      </c>
      <c r="E28" s="30">
        <v>-22115</v>
      </c>
    </row>
    <row r="29" spans="1:5" s="21" customFormat="1" ht="12.75">
      <c r="A29" s="21" t="s">
        <v>184</v>
      </c>
      <c r="C29" s="30">
        <v>3</v>
      </c>
      <c r="E29" s="30">
        <v>176</v>
      </c>
    </row>
    <row r="30" spans="1:5" s="21" customFormat="1" ht="12.75">
      <c r="A30" s="21" t="s">
        <v>185</v>
      </c>
      <c r="C30" s="30">
        <v>0</v>
      </c>
      <c r="E30" s="30">
        <v>0</v>
      </c>
    </row>
    <row r="31" spans="1:5" s="21" customFormat="1" ht="12.75">
      <c r="A31" s="29"/>
      <c r="C31" s="34"/>
      <c r="E31" s="34"/>
    </row>
    <row r="32" spans="1:5" s="21" customFormat="1" ht="15.75" customHeight="1">
      <c r="A32" s="21" t="s">
        <v>42</v>
      </c>
      <c r="C32" s="82">
        <f>SUM(C28:C31)</f>
        <v>-7067</v>
      </c>
      <c r="E32" s="82">
        <f>SUM(E28:E31)</f>
        <v>-21939</v>
      </c>
    </row>
    <row r="33" spans="1:5" s="21" customFormat="1" ht="12.75">
      <c r="A33" s="29"/>
      <c r="C33" s="30"/>
      <c r="E33" s="30"/>
    </row>
    <row r="34" spans="1:5" s="21" customFormat="1" ht="12.75">
      <c r="A34" s="5" t="s">
        <v>186</v>
      </c>
      <c r="C34" s="30"/>
      <c r="E34" s="30"/>
    </row>
    <row r="35" spans="1:5" s="21" customFormat="1" ht="12.75">
      <c r="A35" s="21" t="s">
        <v>187</v>
      </c>
      <c r="C35" s="30">
        <v>0</v>
      </c>
      <c r="E35" s="30">
        <v>518</v>
      </c>
    </row>
    <row r="36" spans="1:5" s="21" customFormat="1" ht="12.75">
      <c r="A36" s="21" t="s">
        <v>188</v>
      </c>
      <c r="C36" s="30">
        <v>2043</v>
      </c>
      <c r="E36" s="30">
        <v>18189</v>
      </c>
    </row>
    <row r="37" spans="1:5" s="21" customFormat="1" ht="12.75">
      <c r="A37" s="29"/>
      <c r="C37" s="30"/>
      <c r="E37" s="30"/>
    </row>
    <row r="38" spans="1:5" s="21" customFormat="1" ht="15.75" customHeight="1">
      <c r="A38" s="21" t="s">
        <v>189</v>
      </c>
      <c r="C38" s="82">
        <f>SUM(C35:C37)</f>
        <v>2043</v>
      </c>
      <c r="E38" s="82">
        <f>SUM(E35:E37)</f>
        <v>18707</v>
      </c>
    </row>
    <row r="39" spans="1:5" s="21" customFormat="1" ht="12.75">
      <c r="A39" s="29"/>
      <c r="C39" s="30"/>
      <c r="E39" s="30"/>
    </row>
    <row r="40" spans="1:5" s="21" customFormat="1" ht="12.75">
      <c r="A40" s="5" t="s">
        <v>59</v>
      </c>
      <c r="C40" s="30">
        <f>+C25+C32+C38</f>
        <v>-421</v>
      </c>
      <c r="E40" s="30">
        <f>+E25+E32+E38</f>
        <v>-10031</v>
      </c>
    </row>
    <row r="41" spans="1:5" s="21" customFormat="1" ht="12.75">
      <c r="A41" s="5" t="s">
        <v>190</v>
      </c>
      <c r="C41" s="30">
        <f>E42</f>
        <v>2594</v>
      </c>
      <c r="E41" s="30">
        <v>12625</v>
      </c>
    </row>
    <row r="42" spans="1:5" s="21" customFormat="1" ht="16.5" customHeight="1" thickBot="1">
      <c r="A42" s="5" t="s">
        <v>191</v>
      </c>
      <c r="C42" s="35">
        <f>SUM(C40:C41)</f>
        <v>2173</v>
      </c>
      <c r="E42" s="35">
        <f>SUM(E40:E41)</f>
        <v>2594</v>
      </c>
    </row>
    <row r="43" spans="1:5" s="21" customFormat="1" ht="13.5" thickTop="1">
      <c r="A43" s="29"/>
      <c r="C43" s="30"/>
      <c r="E43" s="30"/>
    </row>
    <row r="44" spans="1:5" s="21" customFormat="1" ht="12.75">
      <c r="A44" s="21" t="s">
        <v>192</v>
      </c>
      <c r="C44" s="30"/>
      <c r="E44" s="30"/>
    </row>
    <row r="45" spans="1:5" s="21" customFormat="1" ht="12.75">
      <c r="A45" s="21" t="s">
        <v>131</v>
      </c>
      <c r="C45" s="30">
        <v>2343</v>
      </c>
      <c r="E45" s="30">
        <v>3068</v>
      </c>
    </row>
    <row r="46" spans="1:5" s="21" customFormat="1" ht="12.75">
      <c r="A46" s="21" t="s">
        <v>193</v>
      </c>
      <c r="C46" s="30">
        <v>-171</v>
      </c>
      <c r="E46" s="30">
        <v>-474</v>
      </c>
    </row>
    <row r="47" spans="1:5" s="21" customFormat="1" ht="13.5" thickBot="1">
      <c r="A47" s="29"/>
      <c r="C47" s="35">
        <f>SUM(C45:C46)</f>
        <v>2172</v>
      </c>
      <c r="E47" s="35">
        <f>SUM(E45:E46)</f>
        <v>2594</v>
      </c>
    </row>
    <row r="48" spans="1:5" s="21" customFormat="1" ht="13.5" thickTop="1">
      <c r="A48" s="29"/>
      <c r="C48" s="30"/>
      <c r="E48" s="30"/>
    </row>
    <row r="49" ht="12.75">
      <c r="A49" s="5" t="s">
        <v>18</v>
      </c>
    </row>
    <row r="50" ht="12.75">
      <c r="A50" s="5" t="s">
        <v>164</v>
      </c>
    </row>
    <row r="51" spans="1:5" ht="12.75">
      <c r="A51" s="41"/>
      <c r="B51" s="42"/>
      <c r="C51" s="34"/>
      <c r="D51" s="41"/>
      <c r="E51" s="34"/>
    </row>
    <row r="52" spans="1:5" ht="18.75" customHeight="1">
      <c r="A52" s="83">
        <v>4</v>
      </c>
      <c r="B52" s="83"/>
      <c r="C52" s="83"/>
      <c r="D52" s="83"/>
      <c r="E52" s="83"/>
    </row>
  </sheetData>
  <mergeCells count="1">
    <mergeCell ref="A52:E52"/>
  </mergeCells>
  <printOptions/>
  <pageMargins left="0.65" right="0.39" top="0.69" bottom="0.33" header="0.5" footer="0.18"/>
  <pageSetup horizontalDpi="300" verticalDpi="3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37"/>
  <sheetViews>
    <sheetView zoomScale="85" zoomScaleNormal="85" workbookViewId="0" topLeftCell="A1">
      <selection activeCell="A74" sqref="A74:C113"/>
    </sheetView>
  </sheetViews>
  <sheetFormatPr defaultColWidth="9.140625" defaultRowHeight="12.75"/>
  <cols>
    <col min="1" max="1" width="44.8515625" style="0" customWidth="1"/>
    <col min="2" max="2" width="14.28125" style="56" bestFit="1" customWidth="1"/>
    <col min="3" max="3" width="4.7109375" style="44" customWidth="1"/>
    <col min="4" max="4" width="21.57421875" style="0" customWidth="1"/>
    <col min="5" max="5" width="13.140625" style="0" bestFit="1" customWidth="1"/>
    <col min="6" max="6" width="2.28125" style="0" customWidth="1"/>
    <col min="7" max="7" width="17.8515625" style="0" customWidth="1"/>
    <col min="8" max="8" width="11.57421875" style="0" bestFit="1" customWidth="1"/>
    <col min="9" max="9" width="14.28125" style="0" bestFit="1" customWidth="1"/>
    <col min="10" max="10" width="13.140625" style="0" bestFit="1" customWidth="1"/>
  </cols>
  <sheetData>
    <row r="1" ht="12.75"/>
    <row r="2" ht="12.75"/>
    <row r="3" spans="1:2" ht="12.75">
      <c r="A3" s="57" t="s">
        <v>50</v>
      </c>
      <c r="B3" s="56">
        <v>9103455</v>
      </c>
    </row>
    <row r="4" spans="1:4" ht="12.75">
      <c r="A4" t="s">
        <v>67</v>
      </c>
      <c r="B4" s="56">
        <v>0</v>
      </c>
      <c r="D4" t="s">
        <v>70</v>
      </c>
    </row>
    <row r="5" spans="1:2" ht="12.75">
      <c r="A5" t="s">
        <v>51</v>
      </c>
      <c r="B5" s="56">
        <v>0</v>
      </c>
    </row>
    <row r="6" ht="12.75"/>
    <row r="7" spans="1:3" ht="12.75">
      <c r="A7" t="s">
        <v>52</v>
      </c>
      <c r="B7" s="71">
        <v>-341431</v>
      </c>
      <c r="C7" s="45"/>
    </row>
    <row r="8" ht="12.75"/>
    <row r="9" spans="1:3" ht="13.5" thickBot="1">
      <c r="A9" t="s">
        <v>53</v>
      </c>
      <c r="B9" s="61">
        <f>SUM(B3:B8)</f>
        <v>8762024</v>
      </c>
      <c r="C9" s="45"/>
    </row>
    <row r="10" ht="13.5" thickTop="1"/>
    <row r="12" spans="1:2" ht="12.75">
      <c r="A12" s="57" t="s">
        <v>54</v>
      </c>
      <c r="B12" s="56">
        <v>9589055</v>
      </c>
    </row>
    <row r="13" spans="1:2" ht="12.75">
      <c r="A13" t="s">
        <v>120</v>
      </c>
      <c r="B13" s="56">
        <v>105516</v>
      </c>
    </row>
    <row r="14" ht="12.75">
      <c r="A14" t="s">
        <v>121</v>
      </c>
    </row>
    <row r="15" spans="1:2" ht="12.75">
      <c r="A15" t="s">
        <v>122</v>
      </c>
      <c r="B15" s="56">
        <v>182378</v>
      </c>
    </row>
    <row r="16" spans="1:2" ht="12.75">
      <c r="A16" t="s">
        <v>123</v>
      </c>
      <c r="B16" s="56">
        <v>2083</v>
      </c>
    </row>
    <row r="17" ht="12.75">
      <c r="B17" s="56">
        <v>0</v>
      </c>
    </row>
    <row r="18" spans="1:3" ht="13.5" thickBot="1">
      <c r="A18" t="s">
        <v>118</v>
      </c>
      <c r="B18" s="61">
        <f>SUM(B12:B17)</f>
        <v>9879032</v>
      </c>
      <c r="C18" s="45"/>
    </row>
    <row r="19" ht="13.5" thickTop="1"/>
    <row r="21" spans="1:2" ht="12.75">
      <c r="A21" s="57" t="s">
        <v>97</v>
      </c>
      <c r="B21" s="56">
        <v>3920125</v>
      </c>
    </row>
    <row r="22" spans="1:2" ht="12.75">
      <c r="A22" s="73" t="s">
        <v>119</v>
      </c>
      <c r="B22" s="56">
        <f>+-B30</f>
        <v>8565764</v>
      </c>
    </row>
    <row r="23" spans="1:3" ht="12.75">
      <c r="A23" t="s">
        <v>55</v>
      </c>
      <c r="B23" s="72">
        <v>-109919</v>
      </c>
      <c r="C23" s="46"/>
    </row>
    <row r="25" spans="1:3" ht="13.5" thickBot="1">
      <c r="A25" t="s">
        <v>118</v>
      </c>
      <c r="B25" s="61">
        <f>SUM(B21:B24)</f>
        <v>12375970</v>
      </c>
      <c r="C25" s="45"/>
    </row>
    <row r="26" ht="13.5" thickTop="1"/>
    <row r="28" spans="1:2" ht="12.75">
      <c r="A28" s="57" t="s">
        <v>98</v>
      </c>
      <c r="B28" s="56">
        <v>12004661</v>
      </c>
    </row>
    <row r="29" spans="1:2" ht="12.75">
      <c r="A29" t="s">
        <v>56</v>
      </c>
      <c r="B29" s="56">
        <f>-B23</f>
        <v>109919</v>
      </c>
    </row>
    <row r="30" spans="1:2" ht="12.75">
      <c r="A30" t="s">
        <v>116</v>
      </c>
      <c r="B30" s="56">
        <v>-8565764</v>
      </c>
    </row>
    <row r="31" spans="1:2" ht="12.75">
      <c r="A31" t="s">
        <v>117</v>
      </c>
      <c r="B31" s="56">
        <v>-1524251</v>
      </c>
    </row>
    <row r="32" ht="12.75">
      <c r="D32" s="47"/>
    </row>
    <row r="33" spans="1:3" ht="13.5" thickBot="1">
      <c r="A33" t="s">
        <v>118</v>
      </c>
      <c r="B33" s="61">
        <f>SUM(B28:B32)</f>
        <v>2024565</v>
      </c>
      <c r="C33" s="45"/>
    </row>
    <row r="34" ht="13.5" thickTop="1"/>
    <row r="37" ht="12.75">
      <c r="A37" s="57" t="s">
        <v>101</v>
      </c>
    </row>
    <row r="38" spans="1:4" ht="12.75">
      <c r="A38" t="s">
        <v>100</v>
      </c>
      <c r="B38" s="56">
        <f>949753+16278078+88110-6670+474376+2073000</f>
        <v>19856647</v>
      </c>
      <c r="D38" s="57" t="s">
        <v>113</v>
      </c>
    </row>
    <row r="39" spans="1:4" ht="12.75">
      <c r="A39" t="s">
        <v>57</v>
      </c>
      <c r="B39" s="72">
        <f>-H52-G61-E68-E70</f>
        <v>-5198089.596507937</v>
      </c>
      <c r="C39" s="46"/>
      <c r="D39" s="64" t="s">
        <v>106</v>
      </c>
    </row>
    <row r="40" spans="4:5" ht="12.75">
      <c r="D40" s="54" t="s">
        <v>58</v>
      </c>
      <c r="E40" s="65">
        <v>2938</v>
      </c>
    </row>
    <row r="41" spans="1:5" ht="13.5" thickBot="1">
      <c r="A41" t="s">
        <v>99</v>
      </c>
      <c r="B41" s="61">
        <f>SUM(B38:B42)</f>
        <v>14658557.403492063</v>
      </c>
      <c r="D41" s="54">
        <v>9622</v>
      </c>
      <c r="E41" s="65">
        <v>1326</v>
      </c>
    </row>
    <row r="42" spans="4:5" ht="13.5" thickTop="1">
      <c r="D42" s="54" t="s">
        <v>63</v>
      </c>
      <c r="E42" s="65">
        <v>3420</v>
      </c>
    </row>
    <row r="43" spans="3:5" ht="12.75">
      <c r="C43" s="45"/>
      <c r="D43" s="54">
        <v>8242</v>
      </c>
      <c r="E43" s="65">
        <v>1382</v>
      </c>
    </row>
    <row r="44" spans="4:5" ht="12.75">
      <c r="D44" s="54">
        <v>7670</v>
      </c>
      <c r="E44" s="65">
        <v>3868</v>
      </c>
    </row>
    <row r="45" spans="1:5" ht="12.75">
      <c r="A45" s="43"/>
      <c r="D45" s="54">
        <v>8255</v>
      </c>
      <c r="E45" s="65">
        <v>2349</v>
      </c>
    </row>
    <row r="46" spans="1:9" ht="12.75">
      <c r="A46" s="43"/>
      <c r="D46" s="54">
        <v>4238</v>
      </c>
      <c r="E46" s="65">
        <v>2425</v>
      </c>
      <c r="I46" s="56"/>
    </row>
    <row r="47" spans="1:9" ht="12.75">
      <c r="A47" s="43"/>
      <c r="D47" s="54">
        <v>4002</v>
      </c>
      <c r="E47" s="65">
        <v>1816</v>
      </c>
      <c r="I47" s="56"/>
    </row>
    <row r="48" spans="1:5" ht="12.75">
      <c r="A48" s="43"/>
      <c r="D48" s="54">
        <v>4003</v>
      </c>
      <c r="E48" s="65">
        <v>2111</v>
      </c>
    </row>
    <row r="49" spans="1:5" ht="12.75">
      <c r="A49" s="43"/>
      <c r="D49" s="54" t="s">
        <v>68</v>
      </c>
      <c r="E49" s="65">
        <v>8265</v>
      </c>
    </row>
    <row r="50" spans="1:5" ht="12.75">
      <c r="A50" s="43"/>
      <c r="D50" s="54" t="s">
        <v>69</v>
      </c>
      <c r="E50" s="66">
        <v>5648</v>
      </c>
    </row>
    <row r="51" spans="1:5" ht="12.75">
      <c r="A51" s="43"/>
      <c r="D51" s="54"/>
      <c r="E51" s="65">
        <f>SUM(E40:E50)</f>
        <v>35548</v>
      </c>
    </row>
    <row r="52" spans="1:10" ht="12.75">
      <c r="A52" s="43"/>
      <c r="D52" t="s">
        <v>74</v>
      </c>
      <c r="E52" s="65">
        <f>+E51*12</f>
        <v>426576</v>
      </c>
      <c r="G52" t="s">
        <v>111</v>
      </c>
      <c r="H52" s="44">
        <v>372304</v>
      </c>
      <c r="I52" s="56"/>
      <c r="J52" s="56"/>
    </row>
    <row r="53" spans="1:5" ht="12.75">
      <c r="A53" s="43"/>
      <c r="E53" s="65"/>
    </row>
    <row r="54" spans="1:5" ht="12.75">
      <c r="A54" s="43"/>
      <c r="E54" s="65"/>
    </row>
    <row r="55" spans="1:5" ht="12.75">
      <c r="A55" s="43"/>
      <c r="D55" s="57" t="s">
        <v>112</v>
      </c>
      <c r="E55" s="65"/>
    </row>
    <row r="56" spans="1:8" ht="12.75">
      <c r="A56" s="43"/>
      <c r="D56" s="58" t="s">
        <v>103</v>
      </c>
      <c r="E56" t="s">
        <v>105</v>
      </c>
      <c r="G56" s="69" t="s">
        <v>104</v>
      </c>
      <c r="H56" s="56"/>
    </row>
    <row r="57" spans="1:8" ht="12.75">
      <c r="A57" s="43"/>
      <c r="C57" s="70" t="s">
        <v>107</v>
      </c>
      <c r="D57" s="56">
        <v>10598024</v>
      </c>
      <c r="E57" s="56">
        <v>72</v>
      </c>
      <c r="G57" s="56">
        <f>+D57/E57*2</f>
        <v>294389.55555555556</v>
      </c>
      <c r="H57" t="s">
        <v>73</v>
      </c>
    </row>
    <row r="58" spans="1:8" ht="12.75">
      <c r="A58" s="43"/>
      <c r="C58" s="70" t="s">
        <v>108</v>
      </c>
      <c r="D58" s="56">
        <v>1249500</v>
      </c>
      <c r="E58" s="56">
        <v>72</v>
      </c>
      <c r="F58" s="68"/>
      <c r="G58" s="56">
        <f>+D58/E58*1</f>
        <v>17354.166666666668</v>
      </c>
      <c r="H58" s="68" t="s">
        <v>102</v>
      </c>
    </row>
    <row r="59" spans="3:7" ht="12.75">
      <c r="C59" s="70" t="s">
        <v>109</v>
      </c>
      <c r="D59" s="56">
        <v>1319442</v>
      </c>
      <c r="E59" s="56">
        <v>25</v>
      </c>
      <c r="G59" s="56">
        <f>+D59/E59*12</f>
        <v>633332.16</v>
      </c>
    </row>
    <row r="60" spans="3:7" ht="12.75">
      <c r="C60" s="70" t="s">
        <v>110</v>
      </c>
      <c r="D60" s="56">
        <v>3111112</v>
      </c>
      <c r="E60" s="56">
        <v>28</v>
      </c>
      <c r="G60" s="56">
        <f>+D60/E60*12</f>
        <v>1333333.7142857143</v>
      </c>
    </row>
    <row r="61" spans="4:9" ht="13.5" thickBot="1">
      <c r="D61" s="67">
        <f>SUM(D57:D60)</f>
        <v>16278078</v>
      </c>
      <c r="E61" s="56"/>
      <c r="G61" s="67">
        <f>SUM(G57:G60)</f>
        <v>2278409.5965079367</v>
      </c>
      <c r="I61" s="56"/>
    </row>
    <row r="62" ht="13.5" thickTop="1"/>
    <row r="63" spans="4:7" ht="12.75">
      <c r="D63" t="s">
        <v>72</v>
      </c>
      <c r="G63" s="56">
        <v>16278078</v>
      </c>
    </row>
    <row r="64" spans="4:7" ht="12.75">
      <c r="D64" t="s">
        <v>60</v>
      </c>
      <c r="G64" s="56">
        <f>-G61</f>
        <v>-2278409.5965079367</v>
      </c>
    </row>
    <row r="65" ht="13.5" thickBot="1">
      <c r="G65" s="67">
        <f>SUM(G63:G64)</f>
        <v>13999668.403492063</v>
      </c>
    </row>
    <row r="66" ht="13.5" thickTop="1"/>
    <row r="68" spans="4:5" ht="12.75">
      <c r="D68" s="57" t="s">
        <v>114</v>
      </c>
      <c r="E68" s="56">
        <v>474376</v>
      </c>
    </row>
    <row r="69" ht="12.75">
      <c r="E69" s="56"/>
    </row>
    <row r="70" spans="4:5" ht="12.75">
      <c r="D70" s="57" t="s">
        <v>115</v>
      </c>
      <c r="E70" s="56">
        <v>2073000</v>
      </c>
    </row>
    <row r="71" spans="4:5" ht="12.75">
      <c r="D71" s="57"/>
      <c r="E71" s="56"/>
    </row>
    <row r="72" ht="12.75">
      <c r="D72" s="57"/>
    </row>
    <row r="73" ht="12.75">
      <c r="D73" s="57"/>
    </row>
    <row r="74" ht="12.75">
      <c r="A74" s="57" t="s">
        <v>75</v>
      </c>
    </row>
    <row r="75" ht="12.75">
      <c r="A75" t="s">
        <v>76</v>
      </c>
    </row>
    <row r="76" ht="12.75">
      <c r="A76" s="58" t="s">
        <v>77</v>
      </c>
    </row>
    <row r="77" spans="1:3" ht="12.75">
      <c r="A77" t="s">
        <v>78</v>
      </c>
      <c r="B77" s="56">
        <v>6713</v>
      </c>
      <c r="C77" s="56"/>
    </row>
    <row r="78" spans="1:3" ht="12.75">
      <c r="A78" t="s">
        <v>79</v>
      </c>
      <c r="B78" s="56">
        <v>1633231</v>
      </c>
      <c r="C78" s="56"/>
    </row>
    <row r="79" spans="1:3" ht="12.75">
      <c r="A79" t="s">
        <v>87</v>
      </c>
      <c r="B79" s="59">
        <v>2442</v>
      </c>
      <c r="C79" s="62"/>
    </row>
    <row r="80" spans="2:3" ht="12.75">
      <c r="B80" s="56">
        <f>SUM(B77:B79)</f>
        <v>1642386</v>
      </c>
      <c r="C80" s="56"/>
    </row>
    <row r="81" ht="12.75">
      <c r="C81" s="56"/>
    </row>
    <row r="82" spans="1:3" ht="12.75">
      <c r="A82" s="58" t="s">
        <v>89</v>
      </c>
      <c r="C82" s="56"/>
    </row>
    <row r="83" spans="1:3" ht="12.75">
      <c r="A83" t="s">
        <v>90</v>
      </c>
      <c r="B83" s="56">
        <f>108600+25809+4425</f>
        <v>138834</v>
      </c>
      <c r="C83" s="56"/>
    </row>
    <row r="84" spans="1:3" ht="12.75">
      <c r="A84" t="s">
        <v>87</v>
      </c>
      <c r="B84" s="56">
        <v>15328</v>
      </c>
      <c r="C84" s="56"/>
    </row>
    <row r="85" spans="1:3" ht="12.75">
      <c r="A85" t="s">
        <v>93</v>
      </c>
      <c r="B85" s="62">
        <v>8338</v>
      </c>
      <c r="C85" s="62"/>
    </row>
    <row r="86" spans="1:3" ht="12.75">
      <c r="A86" t="s">
        <v>96</v>
      </c>
      <c r="B86" s="59">
        <f>182378+105516</f>
        <v>287894</v>
      </c>
      <c r="C86" s="62"/>
    </row>
    <row r="87" spans="2:4" ht="12.75">
      <c r="B87" s="56">
        <f>SUM(B83:B86)</f>
        <v>450394</v>
      </c>
      <c r="C87" s="56"/>
      <c r="D87" s="60"/>
    </row>
    <row r="88" spans="3:4" ht="12.75">
      <c r="C88" s="56"/>
      <c r="D88" s="60"/>
    </row>
    <row r="89" spans="1:4" ht="12.75">
      <c r="A89" s="58" t="s">
        <v>89</v>
      </c>
      <c r="C89" s="56"/>
      <c r="D89" s="60"/>
    </row>
    <row r="90" spans="1:4" ht="12.75">
      <c r="A90" t="s">
        <v>96</v>
      </c>
      <c r="B90" s="56">
        <v>2083</v>
      </c>
      <c r="C90" s="56"/>
      <c r="D90" s="60"/>
    </row>
    <row r="91" spans="3:4" ht="12.75">
      <c r="C91" s="56"/>
      <c r="D91" s="60"/>
    </row>
    <row r="92" spans="2:4" ht="13.5" thickBot="1">
      <c r="B92" s="61">
        <f>+B90+B87+B80</f>
        <v>2094863</v>
      </c>
      <c r="C92" s="63"/>
      <c r="D92" s="60"/>
    </row>
    <row r="93" spans="3:4" ht="13.5" thickTop="1">
      <c r="C93" s="56"/>
      <c r="D93" s="60"/>
    </row>
    <row r="94" ht="12.75">
      <c r="C94" s="56"/>
    </row>
    <row r="95" spans="1:3" ht="12.75">
      <c r="A95" t="s">
        <v>85</v>
      </c>
      <c r="C95" s="56"/>
    </row>
    <row r="96" spans="1:3" ht="12.75">
      <c r="A96" s="58" t="s">
        <v>77</v>
      </c>
      <c r="C96" s="56"/>
    </row>
    <row r="97" spans="1:3" ht="12.75">
      <c r="A97" t="s">
        <v>80</v>
      </c>
      <c r="B97" s="56">
        <v>2019998</v>
      </c>
      <c r="C97" s="56"/>
    </row>
    <row r="98" spans="1:3" ht="12.75">
      <c r="A98" t="s">
        <v>81</v>
      </c>
      <c r="B98" s="56">
        <v>2219998</v>
      </c>
      <c r="C98" s="56"/>
    </row>
    <row r="99" spans="1:3" ht="12.75">
      <c r="A99" t="s">
        <v>82</v>
      </c>
      <c r="B99" s="56">
        <v>960000</v>
      </c>
      <c r="C99" s="56"/>
    </row>
    <row r="100" spans="1:3" ht="12.75">
      <c r="A100" t="s">
        <v>83</v>
      </c>
      <c r="B100" s="56">
        <v>2200</v>
      </c>
      <c r="C100" s="56"/>
    </row>
    <row r="101" spans="1:3" ht="12.75">
      <c r="A101" t="s">
        <v>84</v>
      </c>
      <c r="B101" s="56">
        <v>26209</v>
      </c>
      <c r="C101" s="56"/>
    </row>
    <row r="102" spans="1:3" ht="12.75">
      <c r="A102" t="s">
        <v>88</v>
      </c>
      <c r="B102" s="56">
        <v>15000</v>
      </c>
      <c r="C102" s="56"/>
    </row>
    <row r="103" spans="1:3" ht="12.75">
      <c r="A103" t="s">
        <v>86</v>
      </c>
      <c r="B103" s="59">
        <f>9647+514</f>
        <v>10161</v>
      </c>
      <c r="C103" s="62"/>
    </row>
    <row r="104" spans="2:3" ht="12.75">
      <c r="B104" s="56">
        <f>SUM(B97:B103)</f>
        <v>5253566</v>
      </c>
      <c r="C104" s="56"/>
    </row>
    <row r="105" ht="12.75">
      <c r="C105" s="56"/>
    </row>
    <row r="106" spans="1:3" ht="12.75">
      <c r="A106" s="58" t="s">
        <v>89</v>
      </c>
      <c r="C106" s="56"/>
    </row>
    <row r="107" spans="1:3" ht="12.75">
      <c r="A107" t="s">
        <v>91</v>
      </c>
      <c r="B107" s="56">
        <v>10120</v>
      </c>
      <c r="C107" s="56"/>
    </row>
    <row r="108" spans="1:3" ht="12.75">
      <c r="A108" t="s">
        <v>92</v>
      </c>
      <c r="B108" s="56">
        <f>19320+2346+8523+3000+399+7479</f>
        <v>41067</v>
      </c>
      <c r="C108" s="56"/>
    </row>
    <row r="109" spans="1:3" ht="12.75">
      <c r="A109" t="s">
        <v>94</v>
      </c>
      <c r="B109" s="56">
        <v>2471017</v>
      </c>
      <c r="C109" s="56"/>
    </row>
    <row r="110" spans="1:3" ht="12.75">
      <c r="A110" t="s">
        <v>95</v>
      </c>
      <c r="B110" s="59">
        <v>8400</v>
      </c>
      <c r="C110" s="62"/>
    </row>
    <row r="111" spans="2:3" ht="12.75">
      <c r="B111" s="56">
        <f>SUM(B107:B110)</f>
        <v>2530604</v>
      </c>
      <c r="C111" s="56"/>
    </row>
    <row r="112" ht="12.75">
      <c r="C112" s="56"/>
    </row>
    <row r="113" spans="2:4" ht="13.5" thickBot="1">
      <c r="B113" s="61">
        <f>+B111+B104</f>
        <v>7784170</v>
      </c>
      <c r="C113" s="63"/>
      <c r="D113" s="60">
        <f>+B113+B92</f>
        <v>9879033</v>
      </c>
    </row>
    <row r="114" ht="13.5" thickTop="1">
      <c r="C114" s="56"/>
    </row>
    <row r="115" ht="12.75">
      <c r="C115" s="56"/>
    </row>
    <row r="116" ht="12.75">
      <c r="C116" s="56"/>
    </row>
    <row r="117" ht="12.75">
      <c r="C117" s="56"/>
    </row>
    <row r="118" ht="12.75">
      <c r="C118" s="56"/>
    </row>
    <row r="119" ht="12.75">
      <c r="C119" s="56"/>
    </row>
    <row r="120" ht="12.75">
      <c r="C120" s="56"/>
    </row>
    <row r="121" ht="12.75">
      <c r="C121" s="56"/>
    </row>
    <row r="122" ht="12.75">
      <c r="C122" s="56"/>
    </row>
    <row r="123" ht="12.75">
      <c r="C123" s="56"/>
    </row>
    <row r="124" ht="12.75">
      <c r="C124" s="56"/>
    </row>
    <row r="125" ht="12.75">
      <c r="C125" s="56"/>
    </row>
    <row r="126" ht="12.75">
      <c r="C126" s="56"/>
    </row>
    <row r="127" ht="12.75">
      <c r="C127" s="56"/>
    </row>
    <row r="128" ht="12.75">
      <c r="C128" s="56"/>
    </row>
    <row r="129" ht="12.75">
      <c r="C129" s="56"/>
    </row>
    <row r="130" ht="12.75">
      <c r="C130" s="56"/>
    </row>
    <row r="131" ht="12.75">
      <c r="C131" s="56"/>
    </row>
    <row r="132" ht="12.75">
      <c r="C132" s="56"/>
    </row>
    <row r="133" ht="12.75">
      <c r="C133" s="56"/>
    </row>
    <row r="134" ht="12.75">
      <c r="C134" s="56"/>
    </row>
    <row r="135" ht="12.75">
      <c r="C135" s="56"/>
    </row>
    <row r="136" ht="12.75">
      <c r="C136" s="56"/>
    </row>
    <row r="137" ht="12.75">
      <c r="C137" s="56"/>
    </row>
  </sheetData>
  <printOptions/>
  <pageMargins left="0.75" right="0.31" top="0.37" bottom="0.32" header="0.16" footer="0.5"/>
  <pageSetup fitToHeight="1" fitToWidth="1" horizontalDpi="300" verticalDpi="300" orientation="portrait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Huen Sook May</cp:lastModifiedBy>
  <cp:lastPrinted>2006-05-29T09:14:42Z</cp:lastPrinted>
  <dcterms:created xsi:type="dcterms:W3CDTF">2002-09-20T23:46:10Z</dcterms:created>
  <dcterms:modified xsi:type="dcterms:W3CDTF">2006-05-30T11:08:57Z</dcterms:modified>
  <cp:category/>
  <cp:version/>
  <cp:contentType/>
  <cp:contentStatus/>
</cp:coreProperties>
</file>